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RR\"/>
    </mc:Choice>
  </mc:AlternateContent>
  <xr:revisionPtr revIDLastSave="0" documentId="13_ncr:1_{1AFF1B01-6BD8-4E06-9E25-E3AB62E0798F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Grand Prix 2022" sheetId="2" r:id="rId1"/>
    <sheet name="Alround GP 202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7" i="3" l="1"/>
  <c r="B56" i="3"/>
  <c r="B55" i="3"/>
  <c r="B54" i="3"/>
  <c r="B53" i="3"/>
  <c r="B52" i="3"/>
  <c r="B51" i="3"/>
  <c r="B50" i="3"/>
  <c r="B49" i="3"/>
  <c r="B48" i="3"/>
  <c r="B47" i="3"/>
  <c r="I45" i="3"/>
  <c r="B45" i="3"/>
  <c r="I44" i="3"/>
  <c r="B44" i="3"/>
  <c r="I43" i="3"/>
  <c r="B43" i="3"/>
  <c r="I42" i="3"/>
  <c r="B42" i="3"/>
  <c r="I41" i="3"/>
  <c r="B41" i="3"/>
  <c r="I40" i="3"/>
  <c r="B40" i="3"/>
  <c r="I39" i="3"/>
  <c r="B39" i="3"/>
  <c r="I38" i="3"/>
  <c r="I37" i="3"/>
  <c r="B37" i="3"/>
  <c r="I36" i="3"/>
  <c r="B36" i="3"/>
  <c r="I35" i="3"/>
  <c r="B35" i="3"/>
  <c r="I34" i="3"/>
  <c r="B34" i="3"/>
  <c r="I33" i="3"/>
  <c r="B33" i="3"/>
  <c r="I32" i="3"/>
  <c r="B32" i="3"/>
  <c r="I31" i="3"/>
  <c r="B31" i="3"/>
  <c r="I30" i="3"/>
  <c r="I29" i="3"/>
  <c r="B29" i="3"/>
  <c r="I28" i="3"/>
  <c r="B28" i="3"/>
  <c r="I27" i="3"/>
  <c r="I26" i="3"/>
  <c r="B26" i="3"/>
  <c r="I25" i="3"/>
  <c r="B25" i="3"/>
  <c r="I24" i="3"/>
  <c r="B23" i="3"/>
  <c r="I22" i="3"/>
  <c r="B22" i="3"/>
  <c r="I21" i="3"/>
  <c r="B21" i="3"/>
  <c r="I20" i="3"/>
  <c r="B20" i="3"/>
  <c r="I19" i="3"/>
  <c r="B19" i="3"/>
  <c r="I18" i="3"/>
  <c r="B18" i="3"/>
  <c r="I17" i="3"/>
  <c r="I16" i="3"/>
  <c r="B16" i="3"/>
  <c r="I15" i="3"/>
  <c r="B15" i="3"/>
  <c r="I14" i="3"/>
  <c r="B14" i="3"/>
  <c r="I13" i="3"/>
  <c r="B13" i="3"/>
  <c r="I12" i="3"/>
  <c r="I11" i="3"/>
  <c r="B11" i="3"/>
  <c r="I10" i="3"/>
  <c r="B10" i="3"/>
  <c r="I9" i="3"/>
  <c r="I8" i="3"/>
  <c r="B8" i="3"/>
  <c r="I7" i="3"/>
  <c r="B7" i="3"/>
  <c r="BW68" i="2"/>
  <c r="BW67" i="2"/>
  <c r="BW66" i="2"/>
  <c r="BW65" i="2"/>
  <c r="BW64" i="2"/>
  <c r="BW63" i="2"/>
  <c r="BW62" i="2"/>
  <c r="BW61" i="2"/>
  <c r="BW60" i="2"/>
  <c r="BW59" i="2"/>
  <c r="BT59" i="2"/>
  <c r="BT58" i="2"/>
  <c r="BW57" i="2"/>
  <c r="BW56" i="2"/>
  <c r="BT56" i="2"/>
  <c r="BW55" i="2"/>
  <c r="BT55" i="2"/>
  <c r="BW54" i="2"/>
  <c r="BT54" i="2"/>
  <c r="BW53" i="2"/>
  <c r="BT53" i="2"/>
  <c r="BW52" i="2"/>
  <c r="BW51" i="2"/>
  <c r="BW50" i="2"/>
  <c r="BW49" i="2"/>
  <c r="BW48" i="2"/>
  <c r="BW47" i="2"/>
  <c r="BT47" i="2"/>
  <c r="BT46" i="2"/>
  <c r="BT44" i="2"/>
  <c r="BT43" i="2"/>
  <c r="BT42" i="2"/>
  <c r="BW41" i="2"/>
  <c r="BT41" i="2"/>
  <c r="BW40" i="2"/>
  <c r="BT40" i="2"/>
  <c r="BW39" i="2"/>
  <c r="BW38" i="2"/>
  <c r="BW37" i="2"/>
  <c r="BW36" i="2"/>
  <c r="BW35" i="2"/>
  <c r="BW34" i="2"/>
  <c r="BT34" i="2"/>
  <c r="BW32" i="2"/>
  <c r="BW31" i="2"/>
  <c r="BW30" i="2"/>
  <c r="BW29" i="2"/>
  <c r="BW28" i="2"/>
  <c r="BT28" i="2"/>
  <c r="BW27" i="2"/>
  <c r="BT27" i="2"/>
  <c r="BW26" i="2"/>
  <c r="BT26" i="2"/>
  <c r="BW25" i="2"/>
  <c r="BT25" i="2"/>
  <c r="BW24" i="2"/>
  <c r="BT24" i="2"/>
  <c r="BW23" i="2"/>
  <c r="BT18" i="2"/>
  <c r="BW17" i="2"/>
  <c r="BT17" i="2"/>
  <c r="BW15" i="2"/>
  <c r="BT15" i="2"/>
  <c r="BW14" i="2"/>
  <c r="BT14" i="2"/>
  <c r="BW13" i="2"/>
  <c r="BT13" i="2"/>
  <c r="BW12" i="2"/>
  <c r="BT12" i="2"/>
  <c r="BW11" i="2"/>
  <c r="BT11" i="2"/>
  <c r="BW10" i="2"/>
  <c r="BT10" i="2"/>
  <c r="BW9" i="2"/>
  <c r="BT9" i="2"/>
  <c r="BW8" i="2"/>
  <c r="BT8" i="2"/>
  <c r="BW7" i="2"/>
  <c r="BT7" i="2"/>
</calcChain>
</file>

<file path=xl/sharedStrings.xml><?xml version="1.0" encoding="utf-8"?>
<sst xmlns="http://schemas.openxmlformats.org/spreadsheetml/2006/main" count="845" uniqueCount="156">
  <si>
    <t>Name</t>
  </si>
  <si>
    <t>GP Points</t>
  </si>
  <si>
    <t>Events</t>
  </si>
  <si>
    <t>Jordan Street</t>
  </si>
  <si>
    <t>Darren King</t>
  </si>
  <si>
    <t>Sam Bellamy</t>
  </si>
  <si>
    <t>Phillip Morris</t>
  </si>
  <si>
    <t>Graham Worsfold</t>
  </si>
  <si>
    <t>Lewis Banton</t>
  </si>
  <si>
    <t>Andrea Walker</t>
  </si>
  <si>
    <t>Paul Taylor</t>
  </si>
  <si>
    <t>Helen Worsfold</t>
  </si>
  <si>
    <t>Nick Roberts</t>
  </si>
  <si>
    <t>Chris Lane</t>
  </si>
  <si>
    <t>Chris Amery</t>
  </si>
  <si>
    <t>Annie Morton</t>
  </si>
  <si>
    <t>Bridget Hemstock</t>
  </si>
  <si>
    <t>Neil Yewman</t>
  </si>
  <si>
    <t>Andy Foster</t>
  </si>
  <si>
    <t>Ricki Oscroft</t>
  </si>
  <si>
    <t>Giles Searby</t>
  </si>
  <si>
    <t>Chris Jones</t>
  </si>
  <si>
    <t>Ian Brookes</t>
  </si>
  <si>
    <t>Julie King</t>
  </si>
  <si>
    <t>Paddy Abbott</t>
  </si>
  <si>
    <t>Allison Preece</t>
  </si>
  <si>
    <t>Graham Sheen</t>
  </si>
  <si>
    <t>Steve Carter</t>
  </si>
  <si>
    <t>Jackie Rookes</t>
  </si>
  <si>
    <t>Sarah Street-Rose</t>
  </si>
  <si>
    <t>Matthew Taylor</t>
  </si>
  <si>
    <t>Ian Rookes</t>
  </si>
  <si>
    <t>Rebecca Marshall</t>
  </si>
  <si>
    <t>Jim McIntosh</t>
  </si>
  <si>
    <t>Sally Cocking</t>
  </si>
  <si>
    <t>Time</t>
  </si>
  <si>
    <t>Points</t>
  </si>
  <si>
    <t>Age</t>
  </si>
  <si>
    <t>Msenior</t>
  </si>
  <si>
    <t>Mvet+35</t>
  </si>
  <si>
    <t>Mvet+40</t>
  </si>
  <si>
    <t>Mvet+50</t>
  </si>
  <si>
    <t>Mvet+45</t>
  </si>
  <si>
    <t>Mvet+55</t>
  </si>
  <si>
    <t>Mvet+65</t>
  </si>
  <si>
    <t>Mvet+60</t>
  </si>
  <si>
    <t>Lsenior</t>
  </si>
  <si>
    <t>Lvet+35</t>
  </si>
  <si>
    <t>Lvet+45</t>
  </si>
  <si>
    <t>Lvet+40</t>
  </si>
  <si>
    <t>Lvet+50</t>
  </si>
  <si>
    <t>Michael Lees</t>
  </si>
  <si>
    <t>Matthew Martin</t>
  </si>
  <si>
    <t>Aidy Bailey</t>
  </si>
  <si>
    <t>Andy Portwood</t>
  </si>
  <si>
    <t>Mike Brown</t>
  </si>
  <si>
    <t>James Brailsford</t>
  </si>
  <si>
    <t>Chris Lilleyman</t>
  </si>
  <si>
    <t>Nick Russell</t>
  </si>
  <si>
    <t>Sally White</t>
  </si>
  <si>
    <t>Lvet+55</t>
  </si>
  <si>
    <t>Nicky Searby</t>
  </si>
  <si>
    <t>Robbie Lowe</t>
  </si>
  <si>
    <t>Jo Johnson</t>
  </si>
  <si>
    <t>David Johnson</t>
  </si>
  <si>
    <t>Graham Sheen**</t>
  </si>
  <si>
    <t>Lucy Broadhurst</t>
  </si>
  <si>
    <t>Ian Burdis</t>
  </si>
  <si>
    <t>Craig Lockett</t>
  </si>
  <si>
    <t>After 3 Events</t>
  </si>
  <si>
    <t>After 2 Events</t>
  </si>
  <si>
    <t>After 5 Events</t>
  </si>
  <si>
    <t>After 4 Events</t>
  </si>
  <si>
    <t>Steve Battle</t>
  </si>
  <si>
    <t>Andrew Little</t>
  </si>
  <si>
    <t>Christopher Lindley</t>
  </si>
  <si>
    <t>Martin McShane</t>
  </si>
  <si>
    <t>Paul Whallett</t>
  </si>
  <si>
    <t>Kerry Anderson</t>
  </si>
  <si>
    <t>Sara Burdis</t>
  </si>
  <si>
    <t>Irene Lindley</t>
  </si>
  <si>
    <t>Lvet+65</t>
  </si>
  <si>
    <t>Best Allrounder Trophy 2022</t>
  </si>
  <si>
    <t>Tim Fellows</t>
  </si>
  <si>
    <t>Hannah Banton</t>
  </si>
  <si>
    <t>Christopher Ross</t>
  </si>
  <si>
    <t>Beccie Whittlestone</t>
  </si>
  <si>
    <t>Luke Copestake</t>
  </si>
  <si>
    <t>Malcolm Ward</t>
  </si>
  <si>
    <t>Ben Marshall</t>
  </si>
  <si>
    <t>Robert Harrison</t>
  </si>
  <si>
    <t>Andy Ward</t>
  </si>
  <si>
    <t>Natalie Crofts</t>
  </si>
  <si>
    <t>Andy Page</t>
  </si>
  <si>
    <t>Gary Cadman</t>
  </si>
  <si>
    <t>Finlay Preece</t>
  </si>
  <si>
    <t>Dom De Beneducci</t>
  </si>
  <si>
    <t>Clare McShane</t>
  </si>
  <si>
    <t>** Denotes Category 5 Completed</t>
  </si>
  <si>
    <t>Grand Prix 1 2022</t>
  </si>
  <si>
    <t>Grand Prix 2 2022</t>
  </si>
  <si>
    <t>Grand Prix 3 2022</t>
  </si>
  <si>
    <t>Grand Prix 4 2022</t>
  </si>
  <si>
    <t>Grand Prix 5 2022</t>
  </si>
  <si>
    <t>Retford XC 02-Jan-22 Category 2 5.70 Miles</t>
  </si>
  <si>
    <t>Killamarsh XC 30-Jan-22 Category 2 6.35 Miles</t>
  </si>
  <si>
    <t>Handsworth XC 13-Feb-22 Category 2 5.40 Miles</t>
  </si>
  <si>
    <t>Monsal Trail 1/2 Marathon 26-27-Mar-22 Category 3 13.1 Miles</t>
  </si>
  <si>
    <t>Kinder Downfall 17-Apr-22 Category 3 9.60 Miles</t>
  </si>
  <si>
    <t>Mvet+70</t>
  </si>
  <si>
    <t>Paul Whallet</t>
  </si>
  <si>
    <t>Grand Prix 2022</t>
  </si>
  <si>
    <t>Grand Prix 6 2022</t>
  </si>
  <si>
    <t>Dronfield 10K 02-May-22 Category 2 6.22 Miles</t>
  </si>
  <si>
    <t>Luke Weaver</t>
  </si>
  <si>
    <t>Adrian Kirkham</t>
  </si>
  <si>
    <t>Gillian Carter</t>
  </si>
  <si>
    <t>Neil Inns</t>
  </si>
  <si>
    <t>Vicky Cobfeld</t>
  </si>
  <si>
    <t>Sara Shaw</t>
  </si>
  <si>
    <t>Angela Kirkham</t>
  </si>
  <si>
    <t>Grand Prix 7 2022</t>
  </si>
  <si>
    <t>Grand Prix 8 2022</t>
  </si>
  <si>
    <t>Bamford Sheepdog 02-Jun-22 Category 1 4.5 Miles</t>
  </si>
  <si>
    <t>Derby Ramathon 5 19-Jun-22 Category 1 5.00 Miles</t>
  </si>
  <si>
    <t>Grand Prix 9 2022</t>
  </si>
  <si>
    <t>Ashbourne 1/2 Marathon 03-Jul-22 Category 3 13.1 Miles</t>
  </si>
  <si>
    <t>After 7 Events</t>
  </si>
  <si>
    <t>After 6 Events</t>
  </si>
  <si>
    <t>Grand Prix 10 2022</t>
  </si>
  <si>
    <t>Blackamoor Chase 21-Jul-22 Category 1 4.30 Miles</t>
  </si>
  <si>
    <t>Grand Prix 11 2022</t>
  </si>
  <si>
    <t>Grand Prix 12 2022</t>
  </si>
  <si>
    <t>Newark 1/2 Marathon 14-Aug-22 Category 3 13.10 Miles</t>
  </si>
  <si>
    <t>Eyam Fell Race 30-Aug-22 Category 6.40 Miles</t>
  </si>
  <si>
    <t>After 8 Events</t>
  </si>
  <si>
    <t>Jim McIntosh**</t>
  </si>
  <si>
    <t>Phillip Morris**</t>
  </si>
  <si>
    <t>Grand Prix 13 2022</t>
  </si>
  <si>
    <t>Clumber Park 10K 25-Sep-22 Category 2 6.22 Miles</t>
  </si>
  <si>
    <t>Grand Prix 14 2022</t>
  </si>
  <si>
    <t>Chesterfield 10K 16-Oct-22 Category 2 6.22 Miles</t>
  </si>
  <si>
    <t>Lindsay Baker</t>
  </si>
  <si>
    <t>After 1 Event</t>
  </si>
  <si>
    <t>Matthew Taylor**</t>
  </si>
  <si>
    <t>Giles Searby**</t>
  </si>
  <si>
    <t>Neil Yewman**</t>
  </si>
  <si>
    <t>Andy Page**</t>
  </si>
  <si>
    <t>Chris Jones**</t>
  </si>
  <si>
    <t>Malc Stapleton**</t>
  </si>
  <si>
    <t>Andrew Little**</t>
  </si>
  <si>
    <t>Michelle Needham**</t>
  </si>
  <si>
    <t>James Brailsford**</t>
  </si>
  <si>
    <t>Paddy Abbott**</t>
  </si>
  <si>
    <t>Steve Battle**</t>
  </si>
  <si>
    <t>Jo Johnson**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</si>
</sst>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sz val="8"/>
      <color theme="1"/>
      <name val="Comic Sans MS"/>
      <family val="4"/>
    </font>
    <font>
      <sz val="8"/>
      <name val="Comic Sans MS"/>
      <family val="4"/>
    </font>
    <font>
      <sz val="8"/>
      <color rgb="FF000000"/>
      <name val="Comic Sans MS"/>
      <family val="4"/>
    </font>
    <font>
      <b/>
      <sz val="8"/>
      <color theme="1"/>
      <name val="Comic Sans MS"/>
      <family val="4"/>
    </font>
    <font>
      <b/>
      <sz val="7"/>
      <name val="Comic Sans MS"/>
      <family val="4"/>
    </font>
    <font>
      <sz val="11"/>
      <color rgb="FF000000"/>
      <name val="Calibri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2" fontId="3" fillId="2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45" fontId="4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5" fontId="2" fillId="0" borderId="13" xfId="0" applyNumberFormat="1" applyFont="1" applyBorder="1" applyAlignment="1">
      <alignment horizontal="center" vertical="center"/>
    </xf>
    <xf numFmtId="21" fontId="4" fillId="2" borderId="13" xfId="0" applyNumberFormat="1" applyFont="1" applyFill="1" applyBorder="1" applyAlignment="1">
      <alignment horizontal="center"/>
    </xf>
    <xf numFmtId="21" fontId="2" fillId="0" borderId="1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45" fontId="2" fillId="0" borderId="0" xfId="0" applyNumberFormat="1" applyFont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1" fontId="2" fillId="0" borderId="0" xfId="0" applyNumberFormat="1" applyFont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45" fontId="2" fillId="0" borderId="18" xfId="0" applyNumberFormat="1" applyFont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45" fontId="2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180"/>
    </xf>
    <xf numFmtId="0" fontId="2" fillId="0" borderId="0" xfId="0" applyFont="1" applyAlignment="1">
      <alignment horizontal="center" vertical="center"/>
    </xf>
    <xf numFmtId="21" fontId="2" fillId="2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21" fontId="2" fillId="2" borderId="18" xfId="0" applyNumberFormat="1" applyFont="1" applyFill="1" applyBorder="1" applyAlignment="1">
      <alignment horizontal="center" vertical="center"/>
    </xf>
    <xf numFmtId="21" fontId="2" fillId="0" borderId="18" xfId="0" applyNumberFormat="1" applyFont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45" fontId="2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45" fontId="2" fillId="2" borderId="0" xfId="0" applyNumberFormat="1" applyFont="1" applyFill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4" fillId="2" borderId="13" xfId="0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/>
    </xf>
    <xf numFmtId="0" fontId="7" fillId="2" borderId="18" xfId="0" applyFont="1" applyFill="1" applyBorder="1"/>
    <xf numFmtId="0" fontId="8" fillId="2" borderId="18" xfId="0" applyFont="1" applyFill="1" applyBorder="1"/>
    <xf numFmtId="0" fontId="4" fillId="2" borderId="0" xfId="0" applyFont="1" applyFill="1" applyAlignment="1">
      <alignment horizontal="center"/>
    </xf>
    <xf numFmtId="21" fontId="4" fillId="2" borderId="0" xfId="0" applyNumberFormat="1" applyFont="1" applyFill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45" fontId="2" fillId="2" borderId="13" xfId="0" applyNumberFormat="1" applyFont="1" applyFill="1" applyBorder="1" applyAlignment="1">
      <alignment horizontal="center" vertical="center"/>
    </xf>
    <xf numFmtId="45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21" fontId="2" fillId="2" borderId="23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21" fontId="2" fillId="2" borderId="19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Alignment="1">
      <alignment horizontal="center" vertical="center"/>
    </xf>
    <xf numFmtId="15" fontId="2" fillId="0" borderId="13" xfId="0" applyNumberFormat="1" applyFont="1" applyBorder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180"/>
    </xf>
    <xf numFmtId="0" fontId="3" fillId="0" borderId="9" xfId="0" applyFont="1" applyBorder="1" applyAlignment="1">
      <alignment horizontal="center" vertical="center" textRotation="180"/>
    </xf>
    <xf numFmtId="0" fontId="3" fillId="0" borderId="1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87"/>
  <sheetViews>
    <sheetView topLeftCell="BH57" workbookViewId="0">
      <selection activeCell="BW73" sqref="BW73"/>
    </sheetView>
  </sheetViews>
  <sheetFormatPr defaultRowHeight="14.5" x14ac:dyDescent="0.35"/>
  <cols>
    <col min="1" max="1" width="19.453125" customWidth="1"/>
    <col min="2" max="2" width="9.1796875" customWidth="1"/>
    <col min="3" max="4" width="7.54296875" customWidth="1"/>
    <col min="5" max="5" width="3.7265625" customWidth="1"/>
    <col min="6" max="6" width="19.453125" customWidth="1"/>
    <col min="7" max="7" width="9.1796875" customWidth="1"/>
    <col min="8" max="9" width="7.54296875" customWidth="1"/>
    <col min="10" max="10" width="3.7265625" customWidth="1"/>
    <col min="11" max="11" width="19.453125" customWidth="1"/>
    <col min="12" max="12" width="9.1796875" customWidth="1"/>
    <col min="13" max="14" width="7.54296875" customWidth="1"/>
    <col min="15" max="15" width="3.7265625" customWidth="1"/>
    <col min="16" max="16" width="19.453125" customWidth="1"/>
    <col min="17" max="17" width="9.1796875" customWidth="1"/>
    <col min="18" max="19" width="7.54296875" customWidth="1"/>
    <col min="20" max="20" width="3.7265625" customWidth="1"/>
    <col min="21" max="21" width="19.453125" customWidth="1"/>
    <col min="22" max="22" width="9.1796875" customWidth="1"/>
    <col min="23" max="24" width="7.54296875" customWidth="1"/>
    <col min="25" max="25" width="3.7265625" customWidth="1"/>
    <col min="26" max="26" width="19.453125" customWidth="1"/>
    <col min="27" max="27" width="9.1796875" customWidth="1"/>
    <col min="28" max="29" width="7.54296875" customWidth="1"/>
    <col min="30" max="30" width="3.6328125" customWidth="1"/>
    <col min="31" max="31" width="19.453125" customWidth="1"/>
    <col min="32" max="32" width="9.1796875" customWidth="1"/>
    <col min="33" max="34" width="7.54296875" customWidth="1"/>
    <col min="35" max="35" width="3.6328125" customWidth="1"/>
    <col min="36" max="36" width="19.453125" customWidth="1"/>
    <col min="37" max="37" width="9.1796875" customWidth="1"/>
    <col min="38" max="39" width="7.54296875" customWidth="1"/>
    <col min="40" max="40" width="3.6328125" customWidth="1"/>
    <col min="41" max="41" width="19.453125" customWidth="1"/>
    <col min="42" max="42" width="9.1796875" customWidth="1"/>
    <col min="43" max="44" width="7.54296875" customWidth="1"/>
    <col min="45" max="45" width="3.6328125" customWidth="1"/>
    <col min="46" max="46" width="19.453125" customWidth="1"/>
    <col min="47" max="47" width="9.1796875" customWidth="1"/>
    <col min="48" max="49" width="7.54296875" customWidth="1"/>
    <col min="50" max="50" width="3.6328125" customWidth="1"/>
    <col min="51" max="51" width="19.453125" customWidth="1"/>
    <col min="52" max="52" width="9.1796875" customWidth="1"/>
    <col min="53" max="54" width="7.54296875" customWidth="1"/>
    <col min="55" max="55" width="3.6328125" customWidth="1"/>
    <col min="56" max="56" width="19.453125" customWidth="1"/>
    <col min="57" max="57" width="9.1796875" customWidth="1"/>
    <col min="58" max="59" width="7.54296875" customWidth="1"/>
    <col min="60" max="60" width="3.6328125" customWidth="1"/>
    <col min="61" max="61" width="19.453125" customWidth="1"/>
    <col min="62" max="62" width="9.1796875" customWidth="1"/>
    <col min="63" max="64" width="7.54296875" customWidth="1"/>
    <col min="65" max="65" width="3.6328125" customWidth="1"/>
    <col min="66" max="66" width="19.453125" customWidth="1"/>
    <col min="67" max="67" width="9.1796875" customWidth="1"/>
    <col min="68" max="69" width="7.54296875" customWidth="1"/>
    <col min="70" max="70" width="3.7265625" customWidth="1"/>
    <col min="71" max="71" width="19.453125" customWidth="1"/>
    <col min="72" max="72" width="9.1796875" customWidth="1"/>
    <col min="73" max="73" width="3.7265625" customWidth="1"/>
    <col min="74" max="74" width="19.453125" customWidth="1"/>
    <col min="75" max="75" width="9.1796875" customWidth="1"/>
    <col min="76" max="76" width="19.453125" customWidth="1"/>
    <col min="77" max="77" width="7.54296875" customWidth="1"/>
  </cols>
  <sheetData>
    <row r="1" spans="1:76" ht="15" thickBot="1" x14ac:dyDescent="0.4">
      <c r="A1" s="68" t="s">
        <v>99</v>
      </c>
      <c r="B1" s="69"/>
      <c r="C1" s="69"/>
      <c r="D1" s="70"/>
      <c r="E1" s="33"/>
      <c r="F1" s="68" t="s">
        <v>100</v>
      </c>
      <c r="G1" s="69"/>
      <c r="H1" s="69"/>
      <c r="I1" s="70"/>
      <c r="J1" s="33"/>
      <c r="K1" s="68" t="s">
        <v>101</v>
      </c>
      <c r="L1" s="69"/>
      <c r="M1" s="69"/>
      <c r="N1" s="70"/>
      <c r="O1" s="33"/>
      <c r="P1" s="68" t="s">
        <v>102</v>
      </c>
      <c r="Q1" s="69"/>
      <c r="R1" s="69"/>
      <c r="S1" s="70"/>
      <c r="T1" s="31"/>
      <c r="U1" s="68" t="s">
        <v>103</v>
      </c>
      <c r="V1" s="69"/>
      <c r="W1" s="69"/>
      <c r="X1" s="70"/>
      <c r="Y1" s="31"/>
      <c r="Z1" s="68" t="s">
        <v>112</v>
      </c>
      <c r="AA1" s="69"/>
      <c r="AB1" s="69"/>
      <c r="AC1" s="70"/>
      <c r="AD1" s="31"/>
      <c r="AE1" s="68" t="s">
        <v>121</v>
      </c>
      <c r="AF1" s="69"/>
      <c r="AG1" s="69"/>
      <c r="AH1" s="70"/>
      <c r="AI1" s="31"/>
      <c r="AJ1" s="68" t="s">
        <v>122</v>
      </c>
      <c r="AK1" s="69"/>
      <c r="AL1" s="69"/>
      <c r="AM1" s="70"/>
      <c r="AN1" s="31"/>
      <c r="AO1" s="68" t="s">
        <v>125</v>
      </c>
      <c r="AP1" s="69"/>
      <c r="AQ1" s="69"/>
      <c r="AR1" s="70"/>
      <c r="AS1" s="31"/>
      <c r="AT1" s="68" t="s">
        <v>129</v>
      </c>
      <c r="AU1" s="69"/>
      <c r="AV1" s="69"/>
      <c r="AW1" s="70"/>
      <c r="AX1" s="31"/>
      <c r="AY1" s="68" t="s">
        <v>131</v>
      </c>
      <c r="AZ1" s="69"/>
      <c r="BA1" s="69"/>
      <c r="BB1" s="70"/>
      <c r="BC1" s="31"/>
      <c r="BD1" s="68" t="s">
        <v>132</v>
      </c>
      <c r="BE1" s="69"/>
      <c r="BF1" s="69"/>
      <c r="BG1" s="70"/>
      <c r="BH1" s="31"/>
      <c r="BI1" s="68" t="s">
        <v>138</v>
      </c>
      <c r="BJ1" s="69"/>
      <c r="BK1" s="69"/>
      <c r="BL1" s="70"/>
      <c r="BM1" s="92"/>
      <c r="BN1" s="68" t="s">
        <v>140</v>
      </c>
      <c r="BO1" s="69"/>
      <c r="BP1" s="69"/>
      <c r="BQ1" s="70"/>
      <c r="BR1" s="31"/>
      <c r="BS1" s="74" t="s">
        <v>111</v>
      </c>
      <c r="BT1" s="75"/>
      <c r="BU1" s="31"/>
      <c r="BV1" s="31"/>
      <c r="BW1" s="31"/>
      <c r="BX1" s="31"/>
    </row>
    <row r="2" spans="1:76" ht="15" thickBot="1" x14ac:dyDescent="0.4">
      <c r="A2" s="1"/>
      <c r="B2" s="1"/>
      <c r="C2" s="5"/>
      <c r="D2" s="1"/>
      <c r="E2" s="33"/>
      <c r="F2" s="1"/>
      <c r="G2" s="1"/>
      <c r="H2" s="5"/>
      <c r="I2" s="1"/>
      <c r="J2" s="33"/>
      <c r="K2" s="1"/>
      <c r="L2" s="1"/>
      <c r="M2" s="5"/>
      <c r="N2" s="1"/>
      <c r="O2" s="33"/>
      <c r="P2" s="1"/>
      <c r="Q2" s="1"/>
      <c r="R2" s="5"/>
      <c r="S2" s="1"/>
      <c r="T2" s="1"/>
      <c r="U2" s="1"/>
      <c r="V2" s="1"/>
      <c r="W2" s="5"/>
      <c r="X2" s="1"/>
      <c r="Y2" s="1"/>
      <c r="Z2" s="1"/>
      <c r="AA2" s="1"/>
      <c r="AB2" s="5"/>
      <c r="AC2" s="1"/>
      <c r="AD2" s="1"/>
      <c r="AE2" s="1"/>
      <c r="AF2" s="1"/>
      <c r="AG2" s="5"/>
      <c r="AH2" s="1"/>
      <c r="AI2" s="1"/>
      <c r="AJ2" s="1"/>
      <c r="AK2" s="1"/>
      <c r="AL2" s="5"/>
      <c r="AM2" s="1"/>
      <c r="AN2" s="1"/>
      <c r="AO2" s="1"/>
      <c r="AP2" s="1"/>
      <c r="AQ2" s="5"/>
      <c r="AR2" s="1"/>
      <c r="AS2" s="1"/>
      <c r="AT2" s="1"/>
      <c r="AU2" s="1"/>
      <c r="AV2" s="5"/>
      <c r="AW2" s="1"/>
      <c r="AX2" s="1"/>
      <c r="AY2" s="1"/>
      <c r="AZ2" s="1"/>
      <c r="BA2" s="5"/>
      <c r="BB2" s="1"/>
      <c r="BC2" s="1"/>
      <c r="BD2" s="1"/>
      <c r="BE2" s="1"/>
      <c r="BF2" s="5"/>
      <c r="BG2" s="1"/>
      <c r="BH2" s="1"/>
      <c r="BI2" s="1"/>
      <c r="BJ2" s="1"/>
      <c r="BK2" s="5"/>
      <c r="BL2" s="1"/>
      <c r="BM2" s="1"/>
      <c r="BN2" s="1"/>
      <c r="BO2" s="1"/>
      <c r="BP2" s="5"/>
      <c r="BQ2" s="1"/>
      <c r="BR2" s="1"/>
      <c r="BS2" s="1"/>
      <c r="BT2" s="1"/>
      <c r="BU2" s="1"/>
      <c r="BV2" s="1"/>
      <c r="BW2" s="1"/>
      <c r="BX2" s="1"/>
    </row>
    <row r="3" spans="1:76" ht="15.75" customHeight="1" thickBot="1" x14ac:dyDescent="0.4">
      <c r="A3" s="71" t="s">
        <v>104</v>
      </c>
      <c r="B3" s="72"/>
      <c r="C3" s="72"/>
      <c r="D3" s="73"/>
      <c r="E3" s="33"/>
      <c r="F3" s="71" t="s">
        <v>105</v>
      </c>
      <c r="G3" s="72"/>
      <c r="H3" s="72"/>
      <c r="I3" s="73"/>
      <c r="J3" s="33"/>
      <c r="K3" s="71" t="s">
        <v>106</v>
      </c>
      <c r="L3" s="72"/>
      <c r="M3" s="72"/>
      <c r="N3" s="73"/>
      <c r="O3" s="33"/>
      <c r="P3" s="76" t="s">
        <v>107</v>
      </c>
      <c r="Q3" s="77"/>
      <c r="R3" s="77"/>
      <c r="S3" s="78"/>
      <c r="T3" s="31"/>
      <c r="U3" s="71" t="s">
        <v>108</v>
      </c>
      <c r="V3" s="72"/>
      <c r="W3" s="72"/>
      <c r="X3" s="73"/>
      <c r="Y3" s="31"/>
      <c r="Z3" s="71" t="s">
        <v>113</v>
      </c>
      <c r="AA3" s="72"/>
      <c r="AB3" s="72"/>
      <c r="AC3" s="73"/>
      <c r="AD3" s="31"/>
      <c r="AE3" s="71" t="s">
        <v>123</v>
      </c>
      <c r="AF3" s="72"/>
      <c r="AG3" s="72"/>
      <c r="AH3" s="73"/>
      <c r="AI3" s="31"/>
      <c r="AJ3" s="71" t="s">
        <v>124</v>
      </c>
      <c r="AK3" s="72"/>
      <c r="AL3" s="72"/>
      <c r="AM3" s="73"/>
      <c r="AN3" s="31"/>
      <c r="AO3" s="71" t="s">
        <v>126</v>
      </c>
      <c r="AP3" s="72"/>
      <c r="AQ3" s="72"/>
      <c r="AR3" s="73"/>
      <c r="AS3" s="31"/>
      <c r="AT3" s="71" t="s">
        <v>130</v>
      </c>
      <c r="AU3" s="72"/>
      <c r="AV3" s="72"/>
      <c r="AW3" s="73"/>
      <c r="AX3" s="31"/>
      <c r="AY3" s="71" t="s">
        <v>133</v>
      </c>
      <c r="AZ3" s="72"/>
      <c r="BA3" s="72"/>
      <c r="BB3" s="73"/>
      <c r="BC3" s="31"/>
      <c r="BD3" s="71" t="s">
        <v>134</v>
      </c>
      <c r="BE3" s="72"/>
      <c r="BF3" s="72"/>
      <c r="BG3" s="73"/>
      <c r="BH3" s="31"/>
      <c r="BI3" s="71" t="s">
        <v>139</v>
      </c>
      <c r="BJ3" s="72"/>
      <c r="BK3" s="72"/>
      <c r="BL3" s="73"/>
      <c r="BM3" s="92"/>
      <c r="BN3" s="71" t="s">
        <v>141</v>
      </c>
      <c r="BO3" s="72"/>
      <c r="BP3" s="72"/>
      <c r="BQ3" s="73"/>
      <c r="BR3" s="31"/>
      <c r="BS3" s="66" t="s">
        <v>135</v>
      </c>
      <c r="BT3" s="67"/>
      <c r="BU3" s="33"/>
      <c r="BV3" s="66" t="s">
        <v>69</v>
      </c>
      <c r="BW3" s="67"/>
      <c r="BX3" s="3"/>
    </row>
    <row r="4" spans="1:76" x14ac:dyDescent="0.35">
      <c r="A4" s="1"/>
      <c r="B4" s="1"/>
      <c r="C4" s="5"/>
      <c r="D4" s="1"/>
      <c r="E4" s="33"/>
      <c r="F4" s="1"/>
      <c r="G4" s="1"/>
      <c r="H4" s="5"/>
      <c r="I4" s="1"/>
      <c r="J4" s="33"/>
      <c r="K4" s="1"/>
      <c r="L4" s="1"/>
      <c r="M4" s="5"/>
      <c r="N4" s="1"/>
      <c r="O4" s="33"/>
      <c r="P4" s="1"/>
      <c r="Q4" s="1"/>
      <c r="R4" s="5"/>
      <c r="S4" s="1"/>
      <c r="T4" s="1"/>
      <c r="U4" s="1"/>
      <c r="V4" s="1"/>
      <c r="W4" s="5"/>
      <c r="X4" s="1"/>
      <c r="Y4" s="1"/>
      <c r="Z4" s="1"/>
      <c r="AA4" s="1"/>
      <c r="AB4" s="5"/>
      <c r="AC4" s="1"/>
      <c r="AD4" s="1"/>
      <c r="AE4" s="1"/>
      <c r="AF4" s="1"/>
      <c r="AG4" s="5"/>
      <c r="AH4" s="1"/>
      <c r="AI4" s="1"/>
      <c r="AJ4" s="1"/>
      <c r="AK4" s="1"/>
      <c r="AL4" s="5"/>
      <c r="AM4" s="1"/>
      <c r="AN4" s="1"/>
      <c r="AO4" s="1"/>
      <c r="AP4" s="1"/>
      <c r="AQ4" s="5"/>
      <c r="AR4" s="1"/>
      <c r="AS4" s="1"/>
      <c r="AT4" s="1"/>
      <c r="AU4" s="1"/>
      <c r="AV4" s="5"/>
      <c r="AW4" s="1"/>
      <c r="AX4" s="1"/>
      <c r="AY4" s="1"/>
      <c r="AZ4" s="1"/>
      <c r="BA4" s="5"/>
      <c r="BB4" s="1"/>
      <c r="BC4" s="1"/>
      <c r="BD4" s="1"/>
      <c r="BE4" s="1"/>
      <c r="BF4" s="1"/>
      <c r="BG4" s="1"/>
      <c r="BH4" s="1"/>
      <c r="BI4" s="1"/>
      <c r="BJ4" s="1"/>
      <c r="BK4" s="5"/>
      <c r="BL4" s="1"/>
      <c r="BM4" s="1"/>
      <c r="BN4" s="1"/>
      <c r="BO4" s="1"/>
      <c r="BP4" s="5"/>
      <c r="BQ4" s="1"/>
      <c r="BR4" s="1"/>
      <c r="BS4" s="1"/>
      <c r="BT4" s="1"/>
      <c r="BU4" s="1"/>
      <c r="BV4" s="1"/>
      <c r="BW4" s="1"/>
      <c r="BX4" s="1"/>
    </row>
    <row r="5" spans="1:76" x14ac:dyDescent="0.35">
      <c r="A5" s="11" t="s">
        <v>0</v>
      </c>
      <c r="B5" s="11" t="s">
        <v>35</v>
      </c>
      <c r="C5" s="12" t="s">
        <v>36</v>
      </c>
      <c r="D5" s="11" t="s">
        <v>37</v>
      </c>
      <c r="E5" s="33"/>
      <c r="F5" s="11" t="s">
        <v>0</v>
      </c>
      <c r="G5" s="11" t="s">
        <v>35</v>
      </c>
      <c r="H5" s="12" t="s">
        <v>36</v>
      </c>
      <c r="I5" s="11" t="s">
        <v>37</v>
      </c>
      <c r="J5" s="33"/>
      <c r="K5" s="11" t="s">
        <v>0</v>
      </c>
      <c r="L5" s="11" t="s">
        <v>35</v>
      </c>
      <c r="M5" s="12" t="s">
        <v>36</v>
      </c>
      <c r="N5" s="11" t="s">
        <v>37</v>
      </c>
      <c r="O5" s="33"/>
      <c r="P5" s="11" t="s">
        <v>0</v>
      </c>
      <c r="Q5" s="11" t="s">
        <v>35</v>
      </c>
      <c r="R5" s="12" t="s">
        <v>36</v>
      </c>
      <c r="S5" s="11" t="s">
        <v>37</v>
      </c>
      <c r="T5" s="31"/>
      <c r="U5" s="11" t="s">
        <v>0</v>
      </c>
      <c r="V5" s="11" t="s">
        <v>35</v>
      </c>
      <c r="W5" s="12" t="s">
        <v>36</v>
      </c>
      <c r="X5" s="11" t="s">
        <v>37</v>
      </c>
      <c r="Y5" s="31"/>
      <c r="Z5" s="11" t="s">
        <v>0</v>
      </c>
      <c r="AA5" s="11" t="s">
        <v>35</v>
      </c>
      <c r="AB5" s="12" t="s">
        <v>36</v>
      </c>
      <c r="AC5" s="11" t="s">
        <v>37</v>
      </c>
      <c r="AD5" s="31"/>
      <c r="AE5" s="11" t="s">
        <v>0</v>
      </c>
      <c r="AF5" s="11" t="s">
        <v>35</v>
      </c>
      <c r="AG5" s="12" t="s">
        <v>36</v>
      </c>
      <c r="AH5" s="11" t="s">
        <v>37</v>
      </c>
      <c r="AI5" s="31"/>
      <c r="AJ5" s="11" t="s">
        <v>0</v>
      </c>
      <c r="AK5" s="11" t="s">
        <v>35</v>
      </c>
      <c r="AL5" s="12" t="s">
        <v>36</v>
      </c>
      <c r="AM5" s="11" t="s">
        <v>37</v>
      </c>
      <c r="AN5" s="31"/>
      <c r="AO5" s="11" t="s">
        <v>0</v>
      </c>
      <c r="AP5" s="11" t="s">
        <v>35</v>
      </c>
      <c r="AQ5" s="12" t="s">
        <v>36</v>
      </c>
      <c r="AR5" s="11" t="s">
        <v>37</v>
      </c>
      <c r="AS5" s="31"/>
      <c r="AT5" s="11" t="s">
        <v>0</v>
      </c>
      <c r="AU5" s="11" t="s">
        <v>35</v>
      </c>
      <c r="AV5" s="12" t="s">
        <v>36</v>
      </c>
      <c r="AW5" s="11" t="s">
        <v>37</v>
      </c>
      <c r="AX5" s="31"/>
      <c r="AY5" s="11" t="s">
        <v>0</v>
      </c>
      <c r="AZ5" s="11" t="s">
        <v>35</v>
      </c>
      <c r="BA5" s="12" t="s">
        <v>36</v>
      </c>
      <c r="BB5" s="11" t="s">
        <v>37</v>
      </c>
      <c r="BC5" s="31"/>
      <c r="BD5" s="11" t="s">
        <v>0</v>
      </c>
      <c r="BE5" s="11" t="s">
        <v>35</v>
      </c>
      <c r="BF5" s="12" t="s">
        <v>36</v>
      </c>
      <c r="BG5" s="11" t="s">
        <v>37</v>
      </c>
      <c r="BH5" s="31"/>
      <c r="BI5" s="11" t="s">
        <v>0</v>
      </c>
      <c r="BJ5" s="11" t="s">
        <v>35</v>
      </c>
      <c r="BK5" s="12" t="s">
        <v>36</v>
      </c>
      <c r="BL5" s="11" t="s">
        <v>37</v>
      </c>
      <c r="BM5" s="92"/>
      <c r="BN5" s="11" t="s">
        <v>0</v>
      </c>
      <c r="BO5" s="11" t="s">
        <v>35</v>
      </c>
      <c r="BP5" s="12" t="s">
        <v>36</v>
      </c>
      <c r="BQ5" s="11" t="s">
        <v>37</v>
      </c>
      <c r="BR5" s="31"/>
      <c r="BS5" s="39" t="s">
        <v>0</v>
      </c>
      <c r="BT5" s="39" t="s">
        <v>36</v>
      </c>
      <c r="BU5" s="1"/>
      <c r="BV5" s="39" t="s">
        <v>0</v>
      </c>
      <c r="BW5" s="39" t="s">
        <v>36</v>
      </c>
      <c r="BX5" s="1"/>
    </row>
    <row r="6" spans="1:76" x14ac:dyDescent="0.3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</row>
    <row r="7" spans="1:76" ht="15" x14ac:dyDescent="0.4">
      <c r="A7" s="6" t="s">
        <v>91</v>
      </c>
      <c r="B7" s="13">
        <v>2.5775462962962962E-2</v>
      </c>
      <c r="C7" s="8">
        <v>75.39</v>
      </c>
      <c r="D7" s="9" t="s">
        <v>41</v>
      </c>
      <c r="E7" s="33"/>
      <c r="F7" s="27" t="s">
        <v>8</v>
      </c>
      <c r="G7" s="13">
        <v>2.6979166666666669E-2</v>
      </c>
      <c r="H7" s="8">
        <v>74.69</v>
      </c>
      <c r="I7" s="9" t="s">
        <v>40</v>
      </c>
      <c r="J7" s="33"/>
      <c r="K7" s="27" t="s">
        <v>8</v>
      </c>
      <c r="L7" s="13">
        <v>2.479166666666667E-2</v>
      </c>
      <c r="M7" s="41">
        <v>68.95</v>
      </c>
      <c r="N7" s="17" t="s">
        <v>40</v>
      </c>
      <c r="O7" s="33"/>
      <c r="P7" s="6" t="s">
        <v>57</v>
      </c>
      <c r="Q7" s="20">
        <v>6.0185185185185182E-2</v>
      </c>
      <c r="R7" s="7">
        <v>72.650000000000006</v>
      </c>
      <c r="S7" s="6" t="s">
        <v>42</v>
      </c>
      <c r="T7" s="33"/>
      <c r="U7" s="17" t="s">
        <v>3</v>
      </c>
      <c r="V7" s="34">
        <v>5.6597222222222222E-2</v>
      </c>
      <c r="W7" s="10">
        <v>54.23</v>
      </c>
      <c r="X7" s="17" t="s">
        <v>40</v>
      </c>
      <c r="Y7" s="33"/>
      <c r="Z7" s="6" t="s">
        <v>3</v>
      </c>
      <c r="AA7" s="18">
        <v>2.7673611111111111E-2</v>
      </c>
      <c r="AB7" s="7">
        <v>70.64</v>
      </c>
      <c r="AC7" s="6" t="s">
        <v>40</v>
      </c>
      <c r="AD7" s="33"/>
      <c r="AE7" s="17" t="s">
        <v>8</v>
      </c>
      <c r="AF7" s="55">
        <v>2.4375000000000004E-2</v>
      </c>
      <c r="AG7" s="16">
        <v>58.74</v>
      </c>
      <c r="AH7" s="17" t="s">
        <v>40</v>
      </c>
      <c r="AI7" s="15"/>
      <c r="AJ7" s="17" t="s">
        <v>30</v>
      </c>
      <c r="AK7" s="55">
        <v>2.4710648148148148E-2</v>
      </c>
      <c r="AL7" s="16">
        <v>59.95</v>
      </c>
      <c r="AM7" s="17" t="s">
        <v>38</v>
      </c>
      <c r="AN7" s="33"/>
      <c r="AO7" s="6" t="s">
        <v>57</v>
      </c>
      <c r="AP7" s="20">
        <v>6.4953703703703694E-2</v>
      </c>
      <c r="AQ7" s="7">
        <v>67.89</v>
      </c>
      <c r="AR7" s="6" t="s">
        <v>42</v>
      </c>
      <c r="AS7" s="33"/>
      <c r="AT7" s="6" t="s">
        <v>3</v>
      </c>
      <c r="AU7" s="18">
        <v>2.1805555555555554E-2</v>
      </c>
      <c r="AV7" s="7">
        <v>61.57</v>
      </c>
      <c r="AW7" s="6" t="s">
        <v>40</v>
      </c>
      <c r="AX7" s="33"/>
      <c r="AY7" s="6" t="s">
        <v>6</v>
      </c>
      <c r="AZ7" s="20">
        <v>6.0578703703703697E-2</v>
      </c>
      <c r="BA7" s="7">
        <v>66.930000000000007</v>
      </c>
      <c r="BB7" s="6" t="s">
        <v>38</v>
      </c>
      <c r="BC7" s="33"/>
      <c r="BD7" s="33" t="s">
        <v>3</v>
      </c>
      <c r="BE7" s="24">
        <v>3.246527777777778E-2</v>
      </c>
      <c r="BF7" s="33">
        <v>44.42</v>
      </c>
      <c r="BG7" s="33" t="s">
        <v>40</v>
      </c>
      <c r="BH7" s="33"/>
      <c r="BI7" s="6" t="s">
        <v>3</v>
      </c>
      <c r="BJ7" s="18">
        <v>2.7476851851851853E-2</v>
      </c>
      <c r="BK7" s="7">
        <v>71.150000000000006</v>
      </c>
      <c r="BL7" s="6" t="s">
        <v>40</v>
      </c>
      <c r="BM7" s="93"/>
      <c r="BN7" s="6" t="s">
        <v>74</v>
      </c>
      <c r="BO7" s="18">
        <v>2.8761574074074075E-2</v>
      </c>
      <c r="BP7" s="8">
        <v>76.38</v>
      </c>
      <c r="BQ7" s="6" t="s">
        <v>43</v>
      </c>
      <c r="BR7" s="33"/>
      <c r="BS7" s="17" t="s">
        <v>10</v>
      </c>
      <c r="BT7" s="16">
        <f>73.17+61.08+58.27+72+67.73+75.93+68.46+67</f>
        <v>543.64</v>
      </c>
      <c r="BU7" s="15"/>
      <c r="BV7" s="6" t="s">
        <v>7</v>
      </c>
      <c r="BW7" s="7">
        <f>59.52+69.43+60.93</f>
        <v>189.88000000000002</v>
      </c>
      <c r="BX7" s="5"/>
    </row>
    <row r="8" spans="1:76" ht="15" x14ac:dyDescent="0.4">
      <c r="A8" s="6" t="s">
        <v>8</v>
      </c>
      <c r="B8" s="13">
        <v>2.6273148148148153E-2</v>
      </c>
      <c r="C8" s="17">
        <v>68.72</v>
      </c>
      <c r="D8" s="6" t="s">
        <v>40</v>
      </c>
      <c r="E8" s="33"/>
      <c r="F8" s="27" t="s">
        <v>3</v>
      </c>
      <c r="G8" s="13">
        <v>2.763888888888889E-2</v>
      </c>
      <c r="H8" s="7">
        <v>71.78</v>
      </c>
      <c r="I8" s="14" t="s">
        <v>40</v>
      </c>
      <c r="J8" s="33"/>
      <c r="K8" s="27" t="s">
        <v>52</v>
      </c>
      <c r="L8" s="13">
        <v>2.4884259259259259E-2</v>
      </c>
      <c r="M8" s="41">
        <v>65.489999999999995</v>
      </c>
      <c r="N8" s="17" t="s">
        <v>39</v>
      </c>
      <c r="O8" s="33"/>
      <c r="P8" s="6" t="s">
        <v>87</v>
      </c>
      <c r="Q8" s="20">
        <v>6.25E-2</v>
      </c>
      <c r="R8" s="7">
        <v>64.94</v>
      </c>
      <c r="S8" s="6" t="s">
        <v>38</v>
      </c>
      <c r="T8" s="33"/>
      <c r="U8" s="17" t="s">
        <v>8</v>
      </c>
      <c r="V8" s="34">
        <v>5.7430555555555561E-2</v>
      </c>
      <c r="W8" s="10">
        <v>53.89</v>
      </c>
      <c r="X8" s="17" t="s">
        <v>40</v>
      </c>
      <c r="Y8" s="33"/>
      <c r="Z8" s="6" t="s">
        <v>6</v>
      </c>
      <c r="AA8" s="18">
        <v>2.7893518518518515E-2</v>
      </c>
      <c r="AB8" s="7">
        <v>66.56</v>
      </c>
      <c r="AC8" s="6" t="s">
        <v>38</v>
      </c>
      <c r="AD8" s="33"/>
      <c r="AE8" s="17" t="s">
        <v>3</v>
      </c>
      <c r="AF8" s="55">
        <v>2.5231481481481483E-2</v>
      </c>
      <c r="AG8" s="16">
        <v>55.87</v>
      </c>
      <c r="AH8" s="17" t="s">
        <v>40</v>
      </c>
      <c r="AI8" s="15"/>
      <c r="AJ8" s="17" t="s">
        <v>20</v>
      </c>
      <c r="AK8" s="55">
        <v>2.4861111111111108E-2</v>
      </c>
      <c r="AL8" s="16">
        <v>68.34</v>
      </c>
      <c r="AM8" s="17" t="s">
        <v>41</v>
      </c>
      <c r="AN8" s="33"/>
      <c r="AO8" s="6" t="s">
        <v>10</v>
      </c>
      <c r="AP8" s="20">
        <v>7.1678240740740737E-2</v>
      </c>
      <c r="AQ8" s="7">
        <v>68.459999999999994</v>
      </c>
      <c r="AR8" s="64" t="s">
        <v>43</v>
      </c>
      <c r="AS8" s="65"/>
      <c r="AT8" s="6" t="s">
        <v>6</v>
      </c>
      <c r="AU8" s="18">
        <v>2.2175925925925929E-2</v>
      </c>
      <c r="AV8" s="7">
        <v>57.05</v>
      </c>
      <c r="AW8" s="6" t="s">
        <v>38</v>
      </c>
      <c r="AX8" s="33"/>
      <c r="AY8" s="6" t="s">
        <v>30</v>
      </c>
      <c r="AZ8" s="20">
        <v>7.2939814814814818E-2</v>
      </c>
      <c r="BA8" s="7">
        <v>55.59</v>
      </c>
      <c r="BB8" s="6" t="s">
        <v>38</v>
      </c>
      <c r="BC8" s="33"/>
      <c r="BD8" s="33" t="s">
        <v>57</v>
      </c>
      <c r="BE8" s="24">
        <v>3.7361111111111109E-2</v>
      </c>
      <c r="BF8" s="33">
        <v>40.130000000000003</v>
      </c>
      <c r="BG8" s="33" t="s">
        <v>42</v>
      </c>
      <c r="BH8" s="33"/>
      <c r="BI8" s="6" t="s">
        <v>57</v>
      </c>
      <c r="BJ8" s="18">
        <v>2.7858796296296298E-2</v>
      </c>
      <c r="BK8" s="7">
        <v>73.040000000000006</v>
      </c>
      <c r="BL8" s="6" t="s">
        <v>42</v>
      </c>
      <c r="BM8" s="93"/>
      <c r="BN8" s="6" t="s">
        <v>10</v>
      </c>
      <c r="BO8" s="18">
        <v>2.9722222222222219E-2</v>
      </c>
      <c r="BP8" s="8">
        <v>75.930000000000007</v>
      </c>
      <c r="BQ8" s="6" t="s">
        <v>43</v>
      </c>
      <c r="BR8" s="33"/>
      <c r="BS8" s="17" t="s">
        <v>3</v>
      </c>
      <c r="BT8" s="16">
        <f>63.24+71.78+67.12+54.23+70.64+55.87+61.57+71.15</f>
        <v>515.6</v>
      </c>
      <c r="BU8" s="15"/>
      <c r="BV8" s="6" t="s">
        <v>5</v>
      </c>
      <c r="BW8" s="7">
        <f>58.63+65.63+59.47</f>
        <v>183.73</v>
      </c>
      <c r="BX8" s="33"/>
    </row>
    <row r="9" spans="1:76" ht="15.75" customHeight="1" x14ac:dyDescent="0.4">
      <c r="A9" s="6" t="s">
        <v>52</v>
      </c>
      <c r="B9" s="13">
        <v>2.6759259259259257E-2</v>
      </c>
      <c r="C9" s="17">
        <v>64.36</v>
      </c>
      <c r="D9" s="6" t="s">
        <v>39</v>
      </c>
      <c r="E9" s="33"/>
      <c r="F9" s="27" t="s">
        <v>7</v>
      </c>
      <c r="G9" s="13">
        <v>2.8807870370370373E-2</v>
      </c>
      <c r="H9" s="7">
        <v>69.430000000000007</v>
      </c>
      <c r="I9" s="14" t="s">
        <v>40</v>
      </c>
      <c r="J9" s="33"/>
      <c r="K9" s="27" t="s">
        <v>3</v>
      </c>
      <c r="L9" s="13">
        <v>2.5277777777777777E-2</v>
      </c>
      <c r="M9" s="41">
        <v>67.12</v>
      </c>
      <c r="N9" s="17" t="s">
        <v>40</v>
      </c>
      <c r="O9" s="33"/>
      <c r="P9" s="6" t="s">
        <v>12</v>
      </c>
      <c r="Q9" s="20">
        <v>6.2766203703703713E-2</v>
      </c>
      <c r="R9" s="16">
        <v>65.11</v>
      </c>
      <c r="S9" s="6" t="s">
        <v>39</v>
      </c>
      <c r="T9" s="33"/>
      <c r="U9" s="17" t="s">
        <v>89</v>
      </c>
      <c r="V9" s="34">
        <v>6.6388888888888886E-2</v>
      </c>
      <c r="W9" s="10">
        <v>45.54</v>
      </c>
      <c r="X9" s="17" t="s">
        <v>40</v>
      </c>
      <c r="Y9" s="33"/>
      <c r="Z9" s="6" t="s">
        <v>87</v>
      </c>
      <c r="AA9" s="18">
        <v>2.9363425925925921E-2</v>
      </c>
      <c r="AB9" s="7">
        <v>63.38</v>
      </c>
      <c r="AC9" s="6" t="s">
        <v>38</v>
      </c>
      <c r="AD9" s="33"/>
      <c r="AE9" s="17" t="s">
        <v>6</v>
      </c>
      <c r="AF9" s="55">
        <v>2.6249999999999999E-2</v>
      </c>
      <c r="AG9" s="16">
        <v>50.66</v>
      </c>
      <c r="AH9" s="17" t="s">
        <v>38</v>
      </c>
      <c r="AI9" s="15"/>
      <c r="AJ9" s="17" t="s">
        <v>17</v>
      </c>
      <c r="AK9" s="55">
        <v>2.5034722222222222E-2</v>
      </c>
      <c r="AL9" s="16">
        <v>66.2</v>
      </c>
      <c r="AM9" s="17" t="s">
        <v>42</v>
      </c>
      <c r="AN9" s="33"/>
      <c r="AO9" s="6" t="s">
        <v>30</v>
      </c>
      <c r="AP9" s="20">
        <v>7.6423611111111109E-2</v>
      </c>
      <c r="AQ9" s="7">
        <v>53.05</v>
      </c>
      <c r="AR9" s="6" t="s">
        <v>38</v>
      </c>
      <c r="AS9" s="33"/>
      <c r="AT9" s="6" t="s">
        <v>56</v>
      </c>
      <c r="AU9" s="18">
        <v>2.8125000000000001E-2</v>
      </c>
      <c r="AV9" s="7">
        <v>50.37</v>
      </c>
      <c r="AW9" s="6" t="s">
        <v>42</v>
      </c>
      <c r="AX9" s="33"/>
      <c r="AY9" s="6" t="s">
        <v>10</v>
      </c>
      <c r="AZ9" s="20">
        <v>7.3240740740740731E-2</v>
      </c>
      <c r="BA9" s="7">
        <v>67</v>
      </c>
      <c r="BB9" s="6" t="s">
        <v>43</v>
      </c>
      <c r="BC9" s="33"/>
      <c r="BD9" s="33" t="s">
        <v>30</v>
      </c>
      <c r="BE9" s="26">
        <v>4.3668981481481482E-2</v>
      </c>
      <c r="BF9" s="1">
        <v>31.12</v>
      </c>
      <c r="BG9" s="33" t="s">
        <v>38</v>
      </c>
      <c r="BH9" s="33"/>
      <c r="BI9" s="6" t="s">
        <v>10</v>
      </c>
      <c r="BJ9" s="18">
        <v>3.0844907407407404E-2</v>
      </c>
      <c r="BK9" s="7">
        <v>73.17</v>
      </c>
      <c r="BL9" s="6" t="s">
        <v>43</v>
      </c>
      <c r="BM9" s="93"/>
      <c r="BN9" s="6" t="s">
        <v>30</v>
      </c>
      <c r="BO9" s="18">
        <v>2.97337962962963E-2</v>
      </c>
      <c r="BP9" s="8">
        <v>62.44</v>
      </c>
      <c r="BQ9" s="6" t="s">
        <v>38</v>
      </c>
      <c r="BR9" s="33"/>
      <c r="BS9" s="17" t="s">
        <v>57</v>
      </c>
      <c r="BT9" s="16">
        <f>58.38+72.65+55.43+64.73+68.34+67.89+40.13+73.04</f>
        <v>500.59</v>
      </c>
      <c r="BU9" s="15"/>
      <c r="BV9" s="6" t="s">
        <v>55</v>
      </c>
      <c r="BW9" s="7">
        <f>54.91+63.16+58.7</f>
        <v>176.76999999999998</v>
      </c>
      <c r="BX9" s="33"/>
    </row>
    <row r="10" spans="1:76" ht="15" x14ac:dyDescent="0.4">
      <c r="A10" s="6" t="s">
        <v>3</v>
      </c>
      <c r="B10" s="13">
        <v>2.8113425925925927E-2</v>
      </c>
      <c r="C10" s="17">
        <v>63.24</v>
      </c>
      <c r="D10" s="6" t="s">
        <v>40</v>
      </c>
      <c r="E10" s="33"/>
      <c r="F10" s="27" t="s">
        <v>53</v>
      </c>
      <c r="G10" s="13">
        <v>2.991898148148148E-2</v>
      </c>
      <c r="H10" s="7">
        <v>67.89</v>
      </c>
      <c r="I10" s="14" t="s">
        <v>40</v>
      </c>
      <c r="J10" s="33"/>
      <c r="K10" s="27" t="s">
        <v>4</v>
      </c>
      <c r="L10" s="13">
        <v>2.6400462962962962E-2</v>
      </c>
      <c r="M10" s="41">
        <v>70.23</v>
      </c>
      <c r="N10" s="17" t="s">
        <v>41</v>
      </c>
      <c r="O10" s="33"/>
      <c r="P10" s="6" t="s">
        <v>74</v>
      </c>
      <c r="Q10" s="20">
        <v>6.582175925925926E-2</v>
      </c>
      <c r="R10" s="16">
        <v>71.87</v>
      </c>
      <c r="S10" s="6" t="s">
        <v>43</v>
      </c>
      <c r="T10" s="33"/>
      <c r="U10" s="17" t="s">
        <v>21</v>
      </c>
      <c r="V10" s="34">
        <v>9.6215277777777775E-2</v>
      </c>
      <c r="W10" s="10">
        <v>33.51</v>
      </c>
      <c r="X10" s="17" t="s">
        <v>42</v>
      </c>
      <c r="Y10" s="33"/>
      <c r="Z10" s="6" t="s">
        <v>57</v>
      </c>
      <c r="AA10" s="18">
        <v>2.9537037037037039E-2</v>
      </c>
      <c r="AB10" s="7">
        <v>68.34</v>
      </c>
      <c r="AC10" s="6" t="s">
        <v>42</v>
      </c>
      <c r="AD10" s="33"/>
      <c r="AE10" s="17" t="s">
        <v>56</v>
      </c>
      <c r="AF10" s="55">
        <v>3.3263888888888891E-2</v>
      </c>
      <c r="AG10" s="16">
        <v>44.75</v>
      </c>
      <c r="AH10" s="17" t="s">
        <v>42</v>
      </c>
      <c r="AI10" s="15"/>
      <c r="AJ10" s="17" t="s">
        <v>31</v>
      </c>
      <c r="AK10" s="55">
        <v>2.9930555555555557E-2</v>
      </c>
      <c r="AL10" s="16">
        <v>55.84</v>
      </c>
      <c r="AM10" s="17" t="s">
        <v>42</v>
      </c>
      <c r="AN10" s="33"/>
      <c r="AO10" s="6" t="s">
        <v>27</v>
      </c>
      <c r="AP10" s="20">
        <v>8.9201388888888886E-2</v>
      </c>
      <c r="AQ10" s="7">
        <v>58.31</v>
      </c>
      <c r="AR10" s="6" t="s">
        <v>45</v>
      </c>
      <c r="AS10" s="33"/>
      <c r="AT10" s="6" t="s">
        <v>19</v>
      </c>
      <c r="AU10" s="18">
        <v>2.9768518518518517E-2</v>
      </c>
      <c r="AV10" s="8">
        <v>43.27</v>
      </c>
      <c r="AW10" s="6" t="s">
        <v>39</v>
      </c>
      <c r="AX10" s="33"/>
      <c r="AY10" s="6" t="s">
        <v>114</v>
      </c>
      <c r="AZ10" s="20">
        <v>8.3541666666666667E-2</v>
      </c>
      <c r="BA10" s="7">
        <v>48.53</v>
      </c>
      <c r="BB10" s="6" t="s">
        <v>38</v>
      </c>
      <c r="BC10" s="33"/>
      <c r="BD10" s="33" t="s">
        <v>20</v>
      </c>
      <c r="BE10" s="26">
        <v>4.8020833333333339E-2</v>
      </c>
      <c r="BF10" s="33">
        <v>32.49</v>
      </c>
      <c r="BG10" s="33" t="s">
        <v>41</v>
      </c>
      <c r="BH10" s="33"/>
      <c r="BI10" s="6" t="s">
        <v>90</v>
      </c>
      <c r="BJ10" s="18">
        <v>3.2847222222222222E-2</v>
      </c>
      <c r="BK10" s="7">
        <v>60.47</v>
      </c>
      <c r="BL10" s="6" t="s">
        <v>40</v>
      </c>
      <c r="BM10" s="93"/>
      <c r="BN10" s="6" t="s">
        <v>90</v>
      </c>
      <c r="BO10" s="18">
        <v>3.184027777777778E-2</v>
      </c>
      <c r="BP10" s="8">
        <v>62.38</v>
      </c>
      <c r="BQ10" s="6" t="s">
        <v>40</v>
      </c>
      <c r="BR10" s="33"/>
      <c r="BS10" s="6" t="s">
        <v>20</v>
      </c>
      <c r="BT10" s="7">
        <f>51.73+54.63+53.16+63.95+60.32+68.34+64.38+58.21</f>
        <v>474.71999999999997</v>
      </c>
      <c r="BU10" s="15"/>
      <c r="BV10" s="6" t="s">
        <v>18</v>
      </c>
      <c r="BW10" s="7">
        <f>55.81+62.48+56.09</f>
        <v>174.38</v>
      </c>
      <c r="BX10" s="5"/>
    </row>
    <row r="11" spans="1:76" ht="15" x14ac:dyDescent="0.4">
      <c r="A11" s="6" t="s">
        <v>94</v>
      </c>
      <c r="B11" s="13">
        <v>2.989583333333333E-2</v>
      </c>
      <c r="C11" s="17">
        <v>58.61</v>
      </c>
      <c r="D11" s="6" t="s">
        <v>39</v>
      </c>
      <c r="E11" s="33"/>
      <c r="F11" s="27" t="s">
        <v>87</v>
      </c>
      <c r="G11" s="13">
        <v>3.0462962962962966E-2</v>
      </c>
      <c r="H11" s="7">
        <v>62.54</v>
      </c>
      <c r="I11" s="14" t="s">
        <v>38</v>
      </c>
      <c r="J11" s="33"/>
      <c r="K11" s="27" t="s">
        <v>7</v>
      </c>
      <c r="L11" s="13">
        <v>2.7847222222222221E-2</v>
      </c>
      <c r="M11" s="41">
        <v>60.93</v>
      </c>
      <c r="N11" s="17" t="s">
        <v>40</v>
      </c>
      <c r="O11" s="33"/>
      <c r="P11" s="6" t="s">
        <v>14</v>
      </c>
      <c r="Q11" s="20">
        <v>6.7245370370370372E-2</v>
      </c>
      <c r="R11" s="16">
        <v>60.36</v>
      </c>
      <c r="S11" s="6" t="s">
        <v>38</v>
      </c>
      <c r="T11" s="33"/>
      <c r="U11" s="17" t="s">
        <v>24</v>
      </c>
      <c r="V11" s="34">
        <v>9.6238425925925922E-2</v>
      </c>
      <c r="W11" s="10">
        <v>33.79</v>
      </c>
      <c r="X11" s="17" t="s">
        <v>42</v>
      </c>
      <c r="Y11" s="33"/>
      <c r="Z11" s="6" t="s">
        <v>14</v>
      </c>
      <c r="AA11" s="18">
        <v>2.9699074074074072E-2</v>
      </c>
      <c r="AB11" s="7">
        <v>62.67</v>
      </c>
      <c r="AC11" s="6" t="s">
        <v>38</v>
      </c>
      <c r="AD11" s="33"/>
      <c r="AE11" s="17" t="s">
        <v>17</v>
      </c>
      <c r="AF11" s="55">
        <v>3.4374999999999996E-2</v>
      </c>
      <c r="AG11" s="16">
        <v>43.3</v>
      </c>
      <c r="AH11" s="17" t="s">
        <v>42</v>
      </c>
      <c r="AI11" s="15"/>
      <c r="AJ11" s="35"/>
      <c r="AK11" s="56"/>
      <c r="AL11" s="57"/>
      <c r="AM11" s="35"/>
      <c r="AN11" s="33"/>
      <c r="AO11" s="6" t="s">
        <v>33</v>
      </c>
      <c r="AP11" s="20">
        <v>9.9884259259259256E-2</v>
      </c>
      <c r="AQ11" s="7">
        <v>48.68</v>
      </c>
      <c r="AR11" s="6" t="s">
        <v>43</v>
      </c>
      <c r="AS11" s="33"/>
      <c r="AT11" s="6" t="s">
        <v>27</v>
      </c>
      <c r="AU11" s="18">
        <v>3.1504629629629625E-2</v>
      </c>
      <c r="AV11" s="8">
        <v>51.51</v>
      </c>
      <c r="AW11" s="6" t="s">
        <v>45</v>
      </c>
      <c r="AX11" s="33"/>
      <c r="AY11" s="6" t="s">
        <v>27</v>
      </c>
      <c r="AZ11" s="20">
        <v>9.1967592592592587E-2</v>
      </c>
      <c r="BA11" s="7">
        <v>56.56</v>
      </c>
      <c r="BB11" s="6" t="s">
        <v>45</v>
      </c>
      <c r="BC11" s="33"/>
      <c r="BD11" s="33" t="s">
        <v>54</v>
      </c>
      <c r="BE11" s="26">
        <v>4.8564814814814818E-2</v>
      </c>
      <c r="BF11" s="33">
        <v>32.39</v>
      </c>
      <c r="BG11" s="33" t="s">
        <v>41</v>
      </c>
      <c r="BH11" s="33"/>
      <c r="BI11" s="6" t="s">
        <v>20</v>
      </c>
      <c r="BJ11" s="18">
        <v>3.6446759259259262E-2</v>
      </c>
      <c r="BK11" s="7">
        <v>58.21</v>
      </c>
      <c r="BL11" s="6" t="s">
        <v>41</v>
      </c>
      <c r="BM11" s="93"/>
      <c r="BN11" s="6" t="s">
        <v>20</v>
      </c>
      <c r="BO11" s="18">
        <v>3.2951388888888891E-2</v>
      </c>
      <c r="BP11" s="8">
        <v>64.38</v>
      </c>
      <c r="BQ11" s="6" t="s">
        <v>41</v>
      </c>
      <c r="BR11" s="33"/>
      <c r="BS11" s="17" t="s">
        <v>30</v>
      </c>
      <c r="BT11" s="16">
        <f>62.44+51.12+48.39+59.33+50.81+59.95+53.05+55.59</f>
        <v>440.67999999999995</v>
      </c>
      <c r="BU11" s="33"/>
      <c r="BV11" s="6" t="s">
        <v>58</v>
      </c>
      <c r="BW11" s="7">
        <f>52.53+63.03+55.96</f>
        <v>171.52</v>
      </c>
      <c r="BX11" s="33"/>
    </row>
    <row r="12" spans="1:76" ht="15" x14ac:dyDescent="0.4">
      <c r="A12" s="6" t="s">
        <v>7</v>
      </c>
      <c r="B12" s="13">
        <v>3.0104166666666668E-2</v>
      </c>
      <c r="C12" s="17">
        <v>59.52</v>
      </c>
      <c r="D12" s="6" t="s">
        <v>40</v>
      </c>
      <c r="E12" s="33"/>
      <c r="F12" s="27" t="s">
        <v>73</v>
      </c>
      <c r="G12" s="13">
        <v>3.1168981481481482E-2</v>
      </c>
      <c r="H12" s="7">
        <v>73.41</v>
      </c>
      <c r="I12" s="17" t="s">
        <v>43</v>
      </c>
      <c r="J12" s="33"/>
      <c r="K12" s="27" t="s">
        <v>87</v>
      </c>
      <c r="L12" s="13">
        <v>2.7939814814814817E-2</v>
      </c>
      <c r="M12" s="41">
        <v>57.71</v>
      </c>
      <c r="N12" s="17" t="s">
        <v>38</v>
      </c>
      <c r="O12" s="33"/>
      <c r="P12" s="6" t="s">
        <v>10</v>
      </c>
      <c r="Q12" s="20">
        <v>6.7534722222222218E-2</v>
      </c>
      <c r="R12" s="16">
        <v>72</v>
      </c>
      <c r="S12" s="6" t="s">
        <v>43</v>
      </c>
      <c r="T12" s="33"/>
      <c r="U12" s="17" t="s">
        <v>67</v>
      </c>
      <c r="V12" s="34">
        <v>9.6261574074074083E-2</v>
      </c>
      <c r="W12" s="10">
        <v>34.36</v>
      </c>
      <c r="X12" s="17" t="s">
        <v>41</v>
      </c>
      <c r="Y12" s="33"/>
      <c r="Z12" s="6" t="s">
        <v>12</v>
      </c>
      <c r="AA12" s="18">
        <v>3.0138888888888885E-2</v>
      </c>
      <c r="AB12" s="7">
        <v>62.37</v>
      </c>
      <c r="AC12" s="6" t="s">
        <v>39</v>
      </c>
      <c r="AD12" s="33"/>
      <c r="AE12" s="17" t="s">
        <v>115</v>
      </c>
      <c r="AF12" s="55">
        <v>3.4722222222222224E-2</v>
      </c>
      <c r="AG12" s="16">
        <v>46.2</v>
      </c>
      <c r="AH12" s="17" t="s">
        <v>43</v>
      </c>
      <c r="AI12" s="15"/>
      <c r="AJ12" s="17" t="s">
        <v>9</v>
      </c>
      <c r="AK12" s="55">
        <v>2.6689814814814816E-2</v>
      </c>
      <c r="AL12" s="16">
        <v>76.19</v>
      </c>
      <c r="AM12" s="17" t="s">
        <v>60</v>
      </c>
      <c r="AN12" s="33"/>
      <c r="AO12" s="21"/>
      <c r="AP12" s="37"/>
      <c r="AQ12" s="25"/>
      <c r="AR12" s="21"/>
      <c r="AS12" s="33"/>
      <c r="AT12" s="6" t="s">
        <v>31</v>
      </c>
      <c r="AU12" s="18">
        <v>3.532407407407407E-2</v>
      </c>
      <c r="AV12" s="8">
        <v>40.43</v>
      </c>
      <c r="AW12" s="6" t="s">
        <v>42</v>
      </c>
      <c r="AX12" s="33"/>
      <c r="AY12" s="6" t="s">
        <v>33</v>
      </c>
      <c r="AZ12" s="20">
        <v>0.10300925925925926</v>
      </c>
      <c r="BA12" s="7">
        <v>47.2</v>
      </c>
      <c r="BB12" s="6" t="s">
        <v>43</v>
      </c>
      <c r="BC12" s="33"/>
      <c r="BD12" s="33" t="s">
        <v>21</v>
      </c>
      <c r="BE12" s="26">
        <v>4.9525462962962959E-2</v>
      </c>
      <c r="BF12" s="33">
        <v>30.75</v>
      </c>
      <c r="BG12" s="33" t="s">
        <v>42</v>
      </c>
      <c r="BH12" s="33"/>
      <c r="BI12" s="6" t="s">
        <v>68</v>
      </c>
      <c r="BJ12" s="18">
        <v>3.6828703703703704E-2</v>
      </c>
      <c r="BK12" s="7">
        <v>56.66</v>
      </c>
      <c r="BL12" s="6" t="s">
        <v>42</v>
      </c>
      <c r="BM12" s="93"/>
      <c r="BN12" s="17" t="s">
        <v>21</v>
      </c>
      <c r="BO12" s="55">
        <v>3.5578703703703703E-2</v>
      </c>
      <c r="BP12" s="10">
        <v>58.13</v>
      </c>
      <c r="BQ12" s="17" t="s">
        <v>42</v>
      </c>
      <c r="BR12" s="33"/>
      <c r="BS12" s="17" t="s">
        <v>26</v>
      </c>
      <c r="BT12" s="16">
        <f>45.96+54.51+47.77+56.88+51.38+59.01+58.35+45.98</f>
        <v>419.84000000000003</v>
      </c>
      <c r="BU12" s="1"/>
      <c r="BV12" s="16" t="s">
        <v>62</v>
      </c>
      <c r="BW12" s="16">
        <f>50.17+60.45+56.88</f>
        <v>167.5</v>
      </c>
      <c r="BX12" s="2"/>
    </row>
    <row r="13" spans="1:76" ht="15" x14ac:dyDescent="0.4">
      <c r="A13" s="6" t="s">
        <v>95</v>
      </c>
      <c r="B13" s="13">
        <v>3.0844907407407404E-2</v>
      </c>
      <c r="C13" s="17">
        <v>55.05</v>
      </c>
      <c r="D13" s="6" t="s">
        <v>38</v>
      </c>
      <c r="E13" s="33"/>
      <c r="F13" s="27" t="s">
        <v>12</v>
      </c>
      <c r="G13" s="13">
        <v>3.1331018518518515E-2</v>
      </c>
      <c r="H13" s="7">
        <v>61.4</v>
      </c>
      <c r="I13" s="14" t="s">
        <v>39</v>
      </c>
      <c r="J13" s="33"/>
      <c r="K13" s="27" t="s">
        <v>12</v>
      </c>
      <c r="L13" s="13">
        <v>2.8425925925925924E-2</v>
      </c>
      <c r="M13" s="41">
        <v>57.33</v>
      </c>
      <c r="N13" s="17" t="s">
        <v>39</v>
      </c>
      <c r="O13" s="33"/>
      <c r="P13" s="6" t="s">
        <v>17</v>
      </c>
      <c r="Q13" s="20">
        <v>6.7754629629629637E-2</v>
      </c>
      <c r="R13" s="7">
        <v>65.63</v>
      </c>
      <c r="S13" s="6" t="s">
        <v>42</v>
      </c>
      <c r="T13" s="33"/>
      <c r="U13" s="35"/>
      <c r="V13" s="36"/>
      <c r="W13" s="29"/>
      <c r="X13" s="35"/>
      <c r="Y13" s="33"/>
      <c r="Z13" s="6" t="s">
        <v>62</v>
      </c>
      <c r="AA13" s="18">
        <v>3.2615740740740744E-2</v>
      </c>
      <c r="AB13" s="7">
        <v>56.88</v>
      </c>
      <c r="AC13" s="6" t="s">
        <v>38</v>
      </c>
      <c r="AD13" s="33"/>
      <c r="AE13" s="17" t="s">
        <v>10</v>
      </c>
      <c r="AF13" s="55">
        <v>3.5011574074074077E-2</v>
      </c>
      <c r="AG13" s="16">
        <v>46.21</v>
      </c>
      <c r="AH13" s="17" t="s">
        <v>43</v>
      </c>
      <c r="AI13" s="15"/>
      <c r="AJ13" s="17" t="s">
        <v>25</v>
      </c>
      <c r="AK13" s="55">
        <v>2.6979166666666669E-2</v>
      </c>
      <c r="AL13" s="16">
        <v>65.94</v>
      </c>
      <c r="AM13" s="17" t="s">
        <v>49</v>
      </c>
      <c r="AN13" s="33"/>
      <c r="AO13" s="6" t="s">
        <v>9</v>
      </c>
      <c r="AP13" s="20">
        <v>8.0393518518518517E-2</v>
      </c>
      <c r="AQ13" s="7">
        <v>68.989999999999995</v>
      </c>
      <c r="AR13" s="6" t="s">
        <v>60</v>
      </c>
      <c r="AS13" s="33"/>
      <c r="AT13" s="6" t="s">
        <v>26</v>
      </c>
      <c r="AU13" s="18">
        <v>4.1666666666666664E-2</v>
      </c>
      <c r="AV13" s="8">
        <v>41.39</v>
      </c>
      <c r="AW13" s="6" t="s">
        <v>109</v>
      </c>
      <c r="AX13" s="33"/>
      <c r="AY13" s="6" t="s">
        <v>26</v>
      </c>
      <c r="AZ13" s="20">
        <v>0.12040509259259259</v>
      </c>
      <c r="BA13" s="7">
        <v>45.98</v>
      </c>
      <c r="BB13" s="6" t="s">
        <v>109</v>
      </c>
      <c r="BC13" s="33"/>
      <c r="BD13" s="33"/>
      <c r="BE13" s="33"/>
      <c r="BF13" s="33"/>
      <c r="BG13" s="33"/>
      <c r="BH13" s="33"/>
      <c r="BI13" s="6" t="s">
        <v>31</v>
      </c>
      <c r="BJ13" s="18">
        <v>4.1215277777777774E-2</v>
      </c>
      <c r="BK13" s="7">
        <v>50.63</v>
      </c>
      <c r="BL13" s="6" t="s">
        <v>41</v>
      </c>
      <c r="BM13" s="93"/>
      <c r="BN13" s="6" t="s">
        <v>27</v>
      </c>
      <c r="BO13" s="18">
        <v>3.577546296296296E-2</v>
      </c>
      <c r="BP13" s="8">
        <v>66.739999999999995</v>
      </c>
      <c r="BQ13" s="6" t="s">
        <v>45</v>
      </c>
      <c r="BR13" s="33"/>
      <c r="BS13" s="17" t="s">
        <v>31</v>
      </c>
      <c r="BT13" s="16">
        <f>43.13+56.8+44.96+48.42+50.81+55.84+54.01+50.63</f>
        <v>404.6</v>
      </c>
      <c r="BU13" s="1"/>
      <c r="BV13" s="7" t="s">
        <v>56</v>
      </c>
      <c r="BW13" s="7">
        <f>66.88+44.75+50.37</f>
        <v>162</v>
      </c>
      <c r="BX13" s="2"/>
    </row>
    <row r="14" spans="1:76" ht="15" x14ac:dyDescent="0.4">
      <c r="A14" s="6" t="s">
        <v>89</v>
      </c>
      <c r="B14" s="13">
        <v>3.1585648148148147E-2</v>
      </c>
      <c r="C14" s="17">
        <v>55.84</v>
      </c>
      <c r="D14" s="6" t="s">
        <v>40</v>
      </c>
      <c r="E14" s="33"/>
      <c r="F14" s="27" t="s">
        <v>89</v>
      </c>
      <c r="G14" s="13">
        <v>3.1365740740740743E-2</v>
      </c>
      <c r="H14" s="7">
        <v>62.77</v>
      </c>
      <c r="I14" s="14" t="s">
        <v>40</v>
      </c>
      <c r="J14" s="33"/>
      <c r="K14" s="27" t="s">
        <v>53</v>
      </c>
      <c r="L14" s="13">
        <v>2.8807870370370373E-2</v>
      </c>
      <c r="M14" s="41">
        <v>59.82</v>
      </c>
      <c r="N14" s="17" t="s">
        <v>40</v>
      </c>
      <c r="O14" s="33"/>
      <c r="P14" s="6" t="s">
        <v>30</v>
      </c>
      <c r="Q14" s="20">
        <v>6.8333333333333343E-2</v>
      </c>
      <c r="R14" s="7">
        <v>59.33</v>
      </c>
      <c r="S14" s="6" t="s">
        <v>38</v>
      </c>
      <c r="T14" s="33"/>
      <c r="U14" s="17" t="s">
        <v>59</v>
      </c>
      <c r="V14" s="34">
        <v>8.1053240740740731E-2</v>
      </c>
      <c r="W14" s="10">
        <v>40.549999999999997</v>
      </c>
      <c r="X14" s="17" t="s">
        <v>46</v>
      </c>
      <c r="Y14" s="33"/>
      <c r="Z14" s="6" t="s">
        <v>90</v>
      </c>
      <c r="AA14" s="18">
        <v>3.3310185185185186E-2</v>
      </c>
      <c r="AB14" s="7">
        <v>59.14</v>
      </c>
      <c r="AC14" s="6" t="s">
        <v>40</v>
      </c>
      <c r="AD14" s="33"/>
      <c r="AE14" s="17" t="s">
        <v>117</v>
      </c>
      <c r="AF14" s="55">
        <v>3.5590277777777776E-2</v>
      </c>
      <c r="AG14" s="16">
        <v>45.46</v>
      </c>
      <c r="AH14" s="17" t="s">
        <v>43</v>
      </c>
      <c r="AI14" s="15"/>
      <c r="AJ14" s="17" t="s">
        <v>28</v>
      </c>
      <c r="AK14" s="55">
        <v>3.1793981481481479E-2</v>
      </c>
      <c r="AL14" s="16">
        <v>61.67</v>
      </c>
      <c r="AM14" s="17" t="s">
        <v>50</v>
      </c>
      <c r="AN14" s="33"/>
      <c r="AO14" s="33"/>
      <c r="AP14" s="33"/>
      <c r="AQ14" s="33"/>
      <c r="AR14" s="33"/>
      <c r="AS14" s="33"/>
      <c r="AT14" s="35"/>
      <c r="AU14" s="56"/>
      <c r="AV14" s="29"/>
      <c r="AW14" s="35"/>
      <c r="AX14" s="15"/>
      <c r="AY14" s="33"/>
      <c r="AZ14" s="26"/>
      <c r="BA14" s="2"/>
      <c r="BB14" s="33"/>
      <c r="BC14" s="33"/>
      <c r="BD14" s="33" t="s">
        <v>9</v>
      </c>
      <c r="BE14" s="26">
        <v>4.5555555555555551E-2</v>
      </c>
      <c r="BF14" s="33">
        <v>40.85</v>
      </c>
      <c r="BG14" s="33" t="s">
        <v>60</v>
      </c>
      <c r="BH14" s="33"/>
      <c r="BI14" s="33" t="s">
        <v>33</v>
      </c>
      <c r="BJ14" s="26">
        <v>4.297453703703704E-2</v>
      </c>
      <c r="BK14" s="2">
        <v>51.2</v>
      </c>
      <c r="BL14" s="33" t="s">
        <v>43</v>
      </c>
      <c r="BM14" s="33"/>
      <c r="BN14" s="6" t="s">
        <v>68</v>
      </c>
      <c r="BO14" s="18">
        <v>3.5868055555555556E-2</v>
      </c>
      <c r="BP14" s="8">
        <v>58.18</v>
      </c>
      <c r="BQ14" s="6" t="s">
        <v>42</v>
      </c>
      <c r="BR14" s="33"/>
      <c r="BS14" s="6" t="s">
        <v>33</v>
      </c>
      <c r="BT14" s="7">
        <f>36.81+48.95+30.95+47.64+33.39+48.68+47.2+51.2</f>
        <v>344.82</v>
      </c>
      <c r="BU14" s="15"/>
      <c r="BV14" s="7" t="s">
        <v>54</v>
      </c>
      <c r="BW14" s="7">
        <f>56.65+35.61+32.39</f>
        <v>124.64999999999999</v>
      </c>
      <c r="BX14" s="2"/>
    </row>
    <row r="15" spans="1:76" ht="15" x14ac:dyDescent="0.4">
      <c r="A15" s="6" t="s">
        <v>73</v>
      </c>
      <c r="B15" s="13">
        <v>3.1932870370370368E-2</v>
      </c>
      <c r="C15" s="17">
        <v>64.12</v>
      </c>
      <c r="D15" s="6" t="s">
        <v>43</v>
      </c>
      <c r="E15" s="33"/>
      <c r="F15" s="27" t="s">
        <v>56</v>
      </c>
      <c r="G15" s="13">
        <v>3.1377314814814809E-2</v>
      </c>
      <c r="H15" s="7">
        <v>66.88</v>
      </c>
      <c r="I15" s="14" t="s">
        <v>42</v>
      </c>
      <c r="J15" s="33"/>
      <c r="K15" s="27" t="s">
        <v>6</v>
      </c>
      <c r="L15" s="13">
        <v>2.90162037037037E-2</v>
      </c>
      <c r="M15" s="41">
        <v>55.33</v>
      </c>
      <c r="N15" s="17" t="s">
        <v>38</v>
      </c>
      <c r="O15" s="33"/>
      <c r="P15" s="6" t="s">
        <v>90</v>
      </c>
      <c r="Q15" s="20">
        <v>6.8391203703703704E-2</v>
      </c>
      <c r="R15" s="7">
        <v>62.36</v>
      </c>
      <c r="S15" s="6" t="s">
        <v>40</v>
      </c>
      <c r="T15" s="33"/>
      <c r="U15" s="17" t="s">
        <v>63</v>
      </c>
      <c r="V15" s="34">
        <v>9.6284722222222216E-2</v>
      </c>
      <c r="W15" s="10">
        <v>36.4</v>
      </c>
      <c r="X15" s="17" t="s">
        <v>49</v>
      </c>
      <c r="Y15" s="33"/>
      <c r="Z15" s="6" t="s">
        <v>10</v>
      </c>
      <c r="AA15" s="18">
        <v>3.3321759259259259E-2</v>
      </c>
      <c r="AB15" s="6">
        <v>67.73</v>
      </c>
      <c r="AC15" s="6" t="s">
        <v>43</v>
      </c>
      <c r="AD15" s="33"/>
      <c r="AE15" s="17" t="s">
        <v>19</v>
      </c>
      <c r="AF15" s="55">
        <v>3.6712962962962961E-2</v>
      </c>
      <c r="AG15" s="16">
        <v>36.85</v>
      </c>
      <c r="AH15" s="17" t="s">
        <v>39</v>
      </c>
      <c r="AI15" s="15"/>
      <c r="AJ15" s="17" t="s">
        <v>61</v>
      </c>
      <c r="AK15" s="55">
        <v>3.3993055555555561E-2</v>
      </c>
      <c r="AL15" s="16">
        <v>55.06</v>
      </c>
      <c r="AM15" s="17" t="s">
        <v>48</v>
      </c>
      <c r="AN15" s="33"/>
      <c r="AO15" s="33"/>
      <c r="AP15" s="33"/>
      <c r="AQ15" s="33"/>
      <c r="AR15" s="33"/>
      <c r="AS15" s="33"/>
      <c r="AT15" s="6" t="s">
        <v>28</v>
      </c>
      <c r="AU15" s="18">
        <v>3.6319444444444439E-2</v>
      </c>
      <c r="AV15" s="8">
        <v>45.89</v>
      </c>
      <c r="AW15" s="6" t="s">
        <v>50</v>
      </c>
      <c r="AX15" s="33"/>
      <c r="AY15" s="6" t="s">
        <v>9</v>
      </c>
      <c r="AZ15" s="20">
        <v>8.0625000000000002E-2</v>
      </c>
      <c r="BA15" s="7">
        <v>68.790000000000006</v>
      </c>
      <c r="BB15" s="6" t="s">
        <v>60</v>
      </c>
      <c r="BC15" s="33"/>
      <c r="BD15" s="33" t="s">
        <v>25</v>
      </c>
      <c r="BE15" s="26">
        <v>4.6944444444444448E-2</v>
      </c>
      <c r="BF15" s="33">
        <v>34.869999999999997</v>
      </c>
      <c r="BG15" s="33" t="s">
        <v>49</v>
      </c>
      <c r="BH15" s="33"/>
      <c r="BI15" s="6" t="s">
        <v>26</v>
      </c>
      <c r="BJ15" s="20">
        <v>4.3032407407407408E-2</v>
      </c>
      <c r="BK15" s="7">
        <v>59.01</v>
      </c>
      <c r="BL15" s="6" t="s">
        <v>109</v>
      </c>
      <c r="BM15" s="93"/>
      <c r="BN15" s="7" t="s">
        <v>75</v>
      </c>
      <c r="BO15" s="18">
        <v>3.6481481481481483E-2</v>
      </c>
      <c r="BP15" s="6">
        <v>68.81</v>
      </c>
      <c r="BQ15" s="6" t="s">
        <v>44</v>
      </c>
      <c r="BR15" s="33"/>
      <c r="BS15" s="6" t="s">
        <v>27</v>
      </c>
      <c r="BT15" s="7">
        <f>47.53+53.32+51.91+31.61+58.31+51.51+56.56+66.74</f>
        <v>417.49</v>
      </c>
      <c r="BU15" s="15"/>
      <c r="BV15" s="6" t="s">
        <v>77</v>
      </c>
      <c r="BW15" s="7">
        <f>27.1+31.98+29.12</f>
        <v>88.2</v>
      </c>
      <c r="BX15" s="33"/>
    </row>
    <row r="16" spans="1:76" ht="15" x14ac:dyDescent="0.4">
      <c r="A16" s="6" t="s">
        <v>93</v>
      </c>
      <c r="B16" s="13">
        <v>3.2569444444444443E-2</v>
      </c>
      <c r="C16" s="17">
        <v>59.17</v>
      </c>
      <c r="D16" s="6" t="s">
        <v>41</v>
      </c>
      <c r="E16" s="33"/>
      <c r="F16" s="27" t="s">
        <v>62</v>
      </c>
      <c r="G16" s="13">
        <v>3.1400462962962963E-2</v>
      </c>
      <c r="H16" s="7">
        <v>60.45</v>
      </c>
      <c r="I16" s="14" t="s">
        <v>38</v>
      </c>
      <c r="J16" s="33"/>
      <c r="K16" s="27" t="s">
        <v>89</v>
      </c>
      <c r="L16" s="13">
        <v>2.9317129629629634E-2</v>
      </c>
      <c r="M16" s="41">
        <v>56.97</v>
      </c>
      <c r="N16" s="17" t="s">
        <v>40</v>
      </c>
      <c r="O16" s="33"/>
      <c r="P16" s="6" t="s">
        <v>20</v>
      </c>
      <c r="Q16" s="20">
        <v>7.1990740740740744E-2</v>
      </c>
      <c r="R16" s="7">
        <v>63.95</v>
      </c>
      <c r="S16" s="6" t="s">
        <v>41</v>
      </c>
      <c r="T16" s="33"/>
      <c r="U16" s="42"/>
      <c r="V16" s="43"/>
      <c r="W16" s="44"/>
      <c r="X16" s="42"/>
      <c r="Y16" s="33"/>
      <c r="Z16" s="6" t="s">
        <v>17</v>
      </c>
      <c r="AA16" s="18">
        <v>3.3437500000000002E-2</v>
      </c>
      <c r="AB16" s="7">
        <v>61.86</v>
      </c>
      <c r="AC16" s="6" t="s">
        <v>42</v>
      </c>
      <c r="AD16" s="33"/>
      <c r="AE16" s="17" t="s">
        <v>68</v>
      </c>
      <c r="AF16" s="34">
        <v>4.1874999999999996E-2</v>
      </c>
      <c r="AG16" s="16">
        <v>35.54</v>
      </c>
      <c r="AH16" s="17" t="s">
        <v>42</v>
      </c>
      <c r="AI16" s="15"/>
      <c r="AJ16" s="17" t="s">
        <v>118</v>
      </c>
      <c r="AK16" s="34">
        <v>4.1689814814814818E-2</v>
      </c>
      <c r="AL16" s="16">
        <v>43.45</v>
      </c>
      <c r="AM16" s="17" t="s">
        <v>48</v>
      </c>
      <c r="AN16" s="33"/>
      <c r="AO16" s="33"/>
      <c r="AP16" s="33"/>
      <c r="AQ16" s="33"/>
      <c r="AR16" s="33"/>
      <c r="AS16" s="33"/>
      <c r="AT16" s="6" t="s">
        <v>29</v>
      </c>
      <c r="AU16" s="18">
        <v>3.7291666666666667E-2</v>
      </c>
      <c r="AV16" s="8">
        <v>43.17</v>
      </c>
      <c r="AW16" s="6" t="s">
        <v>50</v>
      </c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21"/>
      <c r="BJ16" s="28"/>
      <c r="BK16" s="25"/>
      <c r="BL16" s="21"/>
      <c r="BM16" s="93"/>
      <c r="BN16" s="7" t="s">
        <v>31</v>
      </c>
      <c r="BO16" s="18">
        <v>3.8634259259259257E-2</v>
      </c>
      <c r="BP16" s="6">
        <v>54.01</v>
      </c>
      <c r="BQ16" s="6" t="s">
        <v>42</v>
      </c>
      <c r="BR16" s="33"/>
      <c r="BS16" s="33"/>
      <c r="BT16" s="33"/>
      <c r="BU16" s="15"/>
      <c r="BV16" s="33"/>
      <c r="BW16" s="33"/>
      <c r="BX16" s="5"/>
    </row>
    <row r="17" spans="1:78" ht="15" x14ac:dyDescent="0.4">
      <c r="A17" s="6" t="s">
        <v>87</v>
      </c>
      <c r="B17" s="13">
        <v>3.2662037037037038E-2</v>
      </c>
      <c r="C17" s="17">
        <v>52.16</v>
      </c>
      <c r="D17" s="6" t="s">
        <v>38</v>
      </c>
      <c r="E17" s="33"/>
      <c r="F17" s="27" t="s">
        <v>14</v>
      </c>
      <c r="G17" s="13">
        <v>3.1828703703703706E-2</v>
      </c>
      <c r="H17" s="7">
        <v>59.85</v>
      </c>
      <c r="I17" s="14" t="s">
        <v>38</v>
      </c>
      <c r="J17" s="33"/>
      <c r="K17" s="27" t="s">
        <v>14</v>
      </c>
      <c r="L17" s="13">
        <v>2.9780092592592594E-2</v>
      </c>
      <c r="M17" s="41">
        <v>54.14</v>
      </c>
      <c r="N17" s="17" t="s">
        <v>38</v>
      </c>
      <c r="O17" s="33"/>
      <c r="P17" s="6" t="s">
        <v>83</v>
      </c>
      <c r="Q17" s="20">
        <v>7.2638888888888892E-2</v>
      </c>
      <c r="R17" s="7">
        <v>68.209999999999994</v>
      </c>
      <c r="S17" s="6" t="s">
        <v>45</v>
      </c>
      <c r="T17" s="33"/>
      <c r="U17" s="15"/>
      <c r="V17" s="45"/>
      <c r="W17" s="4"/>
      <c r="X17" s="15"/>
      <c r="Y17" s="33"/>
      <c r="Z17" s="6" t="s">
        <v>20</v>
      </c>
      <c r="AA17" s="18">
        <v>3.5173611111111107E-2</v>
      </c>
      <c r="AB17" s="7">
        <v>60.32</v>
      </c>
      <c r="AC17" s="6" t="s">
        <v>41</v>
      </c>
      <c r="AD17" s="33"/>
      <c r="AE17" s="17" t="s">
        <v>54</v>
      </c>
      <c r="AF17" s="34">
        <v>4.3194444444444445E-2</v>
      </c>
      <c r="AG17" s="16">
        <v>35.61</v>
      </c>
      <c r="AH17" s="17" t="s">
        <v>41</v>
      </c>
      <c r="AI17" s="15"/>
      <c r="AJ17" s="58" t="s">
        <v>119</v>
      </c>
      <c r="AK17" s="59">
        <v>5.2662037037037035E-2</v>
      </c>
      <c r="AL17" s="60">
        <v>36.369999999999997</v>
      </c>
      <c r="AM17" s="58" t="s">
        <v>50</v>
      </c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6" t="s">
        <v>29</v>
      </c>
      <c r="BJ17" s="18">
        <v>4.0682870370370376E-2</v>
      </c>
      <c r="BK17" s="7">
        <v>59.2</v>
      </c>
      <c r="BL17" s="6" t="s">
        <v>50</v>
      </c>
      <c r="BM17" s="93"/>
      <c r="BN17" s="6" t="s">
        <v>26</v>
      </c>
      <c r="BO17" s="20">
        <v>4.3518518518518519E-2</v>
      </c>
      <c r="BP17" s="6">
        <v>58.35</v>
      </c>
      <c r="BQ17" s="6" t="s">
        <v>109</v>
      </c>
      <c r="BR17" s="33"/>
      <c r="BS17" s="6" t="s">
        <v>9</v>
      </c>
      <c r="BT17" s="7">
        <f>57.63+67.4+60.29+76.19+68.99+68.79+40.85+76.71</f>
        <v>516.85</v>
      </c>
      <c r="BU17" s="33"/>
      <c r="BV17" s="6" t="s">
        <v>23</v>
      </c>
      <c r="BW17" s="6">
        <f>42.03+55.71+53.18</f>
        <v>150.92000000000002</v>
      </c>
      <c r="BX17" s="5"/>
    </row>
    <row r="18" spans="1:78" ht="15.5" thickBot="1" x14ac:dyDescent="0.45">
      <c r="A18" s="6" t="s">
        <v>6</v>
      </c>
      <c r="B18" s="13">
        <v>3.2800925925925928E-2</v>
      </c>
      <c r="C18" s="17">
        <v>51.73</v>
      </c>
      <c r="D18" s="6" t="s">
        <v>38</v>
      </c>
      <c r="E18" s="33"/>
      <c r="F18" s="27" t="s">
        <v>57</v>
      </c>
      <c r="G18" s="13">
        <v>3.1898148148148148E-2</v>
      </c>
      <c r="H18" s="7">
        <v>64.73</v>
      </c>
      <c r="I18" s="6" t="s">
        <v>42</v>
      </c>
      <c r="J18" s="33"/>
      <c r="K18" s="27" t="s">
        <v>57</v>
      </c>
      <c r="L18" s="13">
        <v>2.9976851851851852E-2</v>
      </c>
      <c r="M18" s="41">
        <v>58.38</v>
      </c>
      <c r="N18" s="17" t="s">
        <v>42</v>
      </c>
      <c r="O18" s="33"/>
      <c r="P18" s="6" t="s">
        <v>21</v>
      </c>
      <c r="Q18" s="20">
        <v>7.829861111111111E-2</v>
      </c>
      <c r="R18" s="7">
        <v>56.79</v>
      </c>
      <c r="S18" s="6" t="s">
        <v>42</v>
      </c>
      <c r="T18" s="33"/>
      <c r="U18" s="15"/>
      <c r="V18" s="45"/>
      <c r="W18" s="38"/>
      <c r="X18" s="15"/>
      <c r="Y18" s="33"/>
      <c r="Z18" s="6" t="s">
        <v>114</v>
      </c>
      <c r="AA18" s="18">
        <v>3.6041666666666666E-2</v>
      </c>
      <c r="AB18" s="7">
        <v>51.51</v>
      </c>
      <c r="AC18" s="6" t="s">
        <v>38</v>
      </c>
      <c r="AD18" s="33"/>
      <c r="AE18" s="17" t="s">
        <v>33</v>
      </c>
      <c r="AF18" s="34">
        <v>4.8043981481481479E-2</v>
      </c>
      <c r="AG18" s="16">
        <v>33.39</v>
      </c>
      <c r="AH18" s="17" t="s">
        <v>43</v>
      </c>
      <c r="AI18" s="15"/>
      <c r="AJ18" s="42"/>
      <c r="AK18" s="61"/>
      <c r="AL18" s="62"/>
      <c r="AM18" s="42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21"/>
      <c r="BO18" s="28"/>
      <c r="BP18" s="21"/>
      <c r="BQ18" s="21"/>
      <c r="BR18" s="33"/>
      <c r="BS18" s="6" t="s">
        <v>28</v>
      </c>
      <c r="BT18" s="6">
        <f>47.01+58.84+49.95+60.98+55.93+61.67+45.89+60.79</f>
        <v>441.06</v>
      </c>
      <c r="BU18" s="15"/>
      <c r="BV18" s="33"/>
      <c r="BW18" s="33"/>
      <c r="BX18" s="33"/>
    </row>
    <row r="19" spans="1:78" ht="15.5" thickBot="1" x14ac:dyDescent="0.45">
      <c r="A19" s="6" t="s">
        <v>57</v>
      </c>
      <c r="B19" s="13">
        <v>3.3368055555555554E-2</v>
      </c>
      <c r="C19" s="17">
        <v>55.43</v>
      </c>
      <c r="D19" s="6" t="s">
        <v>42</v>
      </c>
      <c r="E19" s="33"/>
      <c r="F19" s="27" t="s">
        <v>6</v>
      </c>
      <c r="G19" s="13">
        <v>3.1956018518518516E-2</v>
      </c>
      <c r="H19" s="7">
        <v>59.43</v>
      </c>
      <c r="I19" s="14" t="s">
        <v>38</v>
      </c>
      <c r="J19" s="33"/>
      <c r="K19" s="27" t="s">
        <v>55</v>
      </c>
      <c r="L19" s="13">
        <v>3.1053240740740742E-2</v>
      </c>
      <c r="M19" s="41">
        <v>58.7</v>
      </c>
      <c r="N19" s="17" t="s">
        <v>41</v>
      </c>
      <c r="O19" s="33"/>
      <c r="P19" s="6" t="s">
        <v>31</v>
      </c>
      <c r="Q19" s="20">
        <v>7.8958333333333339E-2</v>
      </c>
      <c r="R19" s="7">
        <v>56.8</v>
      </c>
      <c r="S19" s="6" t="s">
        <v>42</v>
      </c>
      <c r="T19" s="33"/>
      <c r="U19" s="15"/>
      <c r="V19" s="45"/>
      <c r="W19" s="38"/>
      <c r="X19" s="15"/>
      <c r="Y19" s="33"/>
      <c r="Z19" s="6" t="s">
        <v>30</v>
      </c>
      <c r="AA19" s="18">
        <v>3.6516203703703703E-2</v>
      </c>
      <c r="AB19" s="7">
        <v>50.81</v>
      </c>
      <c r="AC19" s="6" t="s">
        <v>38</v>
      </c>
      <c r="AD19" s="33"/>
      <c r="AE19" s="6" t="s">
        <v>26</v>
      </c>
      <c r="AF19" s="20">
        <v>5.1979166666666667E-2</v>
      </c>
      <c r="AG19" s="7">
        <v>34.89</v>
      </c>
      <c r="AH19" s="6" t="s">
        <v>109</v>
      </c>
      <c r="AI19" s="33"/>
      <c r="AJ19" s="33"/>
      <c r="AK19" s="26"/>
      <c r="AL19" s="2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9" t="s">
        <v>9</v>
      </c>
      <c r="BO19" s="18">
        <v>3.3449074074074069E-2</v>
      </c>
      <c r="BP19" s="6">
        <v>76.709999999999994</v>
      </c>
      <c r="BQ19" s="7" t="s">
        <v>60</v>
      </c>
      <c r="BR19" s="33"/>
      <c r="BS19" s="33"/>
      <c r="BT19" s="33"/>
      <c r="BU19" s="15"/>
      <c r="BV19" s="66" t="s">
        <v>70</v>
      </c>
      <c r="BW19" s="67"/>
      <c r="BX19" s="3"/>
    </row>
    <row r="20" spans="1:78" ht="15.5" thickBot="1" x14ac:dyDescent="0.45">
      <c r="A20" s="6" t="s">
        <v>62</v>
      </c>
      <c r="B20" s="13">
        <v>3.3819444444444451E-2</v>
      </c>
      <c r="C20" s="17">
        <v>50.17</v>
      </c>
      <c r="D20" s="6" t="s">
        <v>38</v>
      </c>
      <c r="E20" s="33"/>
      <c r="F20" s="27" t="s">
        <v>58</v>
      </c>
      <c r="G20" s="13">
        <v>3.3032407407407406E-2</v>
      </c>
      <c r="H20" s="7">
        <v>63.03</v>
      </c>
      <c r="I20" s="14" t="s">
        <v>42</v>
      </c>
      <c r="J20" s="33"/>
      <c r="K20" s="27" t="s">
        <v>58</v>
      </c>
      <c r="L20" s="13">
        <v>3.1539351851851853E-2</v>
      </c>
      <c r="M20" s="41">
        <v>55.96</v>
      </c>
      <c r="N20" s="17" t="s">
        <v>42</v>
      </c>
      <c r="O20" s="33"/>
      <c r="P20" s="6" t="s">
        <v>54</v>
      </c>
      <c r="Q20" s="20">
        <v>8.1273148148148136E-2</v>
      </c>
      <c r="R20" s="7">
        <v>56.65</v>
      </c>
      <c r="S20" s="6" t="s">
        <v>41</v>
      </c>
      <c r="T20" s="33"/>
      <c r="U20" s="15"/>
      <c r="V20" s="45"/>
      <c r="W20" s="38"/>
      <c r="X20" s="15"/>
      <c r="Y20" s="33"/>
      <c r="Z20" s="6" t="s">
        <v>31</v>
      </c>
      <c r="AA20" s="18">
        <v>4.0706018518518523E-2</v>
      </c>
      <c r="AB20" s="7">
        <v>50.81</v>
      </c>
      <c r="AC20" s="6" t="s">
        <v>42</v>
      </c>
      <c r="AD20" s="33"/>
      <c r="AE20" s="17" t="s">
        <v>27</v>
      </c>
      <c r="AF20" s="34">
        <v>5.3495370370370367E-2</v>
      </c>
      <c r="AG20" s="16">
        <v>31.61</v>
      </c>
      <c r="AH20" s="17" t="s">
        <v>45</v>
      </c>
      <c r="AI20" s="15"/>
      <c r="AJ20" s="15"/>
      <c r="AK20" s="63"/>
      <c r="AL20" s="38"/>
      <c r="AM20" s="15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6" t="s">
        <v>25</v>
      </c>
      <c r="BO20" s="18">
        <v>3.4884259259259261E-2</v>
      </c>
      <c r="BP20" s="7">
        <v>64.599999999999994</v>
      </c>
      <c r="BQ20" s="6" t="s">
        <v>49</v>
      </c>
      <c r="BR20" s="33"/>
      <c r="BS20" s="66" t="s">
        <v>127</v>
      </c>
      <c r="BT20" s="67"/>
      <c r="BU20" s="33"/>
      <c r="BV20" s="1"/>
      <c r="BW20" s="1"/>
      <c r="BX20" s="1"/>
    </row>
    <row r="21" spans="1:78" ht="15" x14ac:dyDescent="0.4">
      <c r="A21" s="6" t="s">
        <v>5</v>
      </c>
      <c r="B21" s="13">
        <v>3.4016203703703708E-2</v>
      </c>
      <c r="C21" s="17">
        <v>58.63</v>
      </c>
      <c r="D21" s="6" t="s">
        <v>43</v>
      </c>
      <c r="E21" s="33"/>
      <c r="F21" s="27" t="s">
        <v>74</v>
      </c>
      <c r="G21" s="13">
        <v>3.3113425925925928E-2</v>
      </c>
      <c r="H21" s="7">
        <v>67.28</v>
      </c>
      <c r="I21" s="14" t="s">
        <v>43</v>
      </c>
      <c r="J21" s="33"/>
      <c r="K21" s="27" t="s">
        <v>5</v>
      </c>
      <c r="L21" s="13">
        <v>3.172453703703703E-2</v>
      </c>
      <c r="M21" s="41">
        <v>59.47</v>
      </c>
      <c r="N21" s="17" t="s">
        <v>43</v>
      </c>
      <c r="O21" s="33"/>
      <c r="P21" s="6" t="s">
        <v>68</v>
      </c>
      <c r="Q21" s="20">
        <v>8.1504629629629635E-2</v>
      </c>
      <c r="R21" s="7">
        <v>55.03</v>
      </c>
      <c r="S21" s="6" t="s">
        <v>42</v>
      </c>
      <c r="T21" s="33"/>
      <c r="U21" s="15"/>
      <c r="V21" s="45"/>
      <c r="W21" s="38"/>
      <c r="X21" s="15"/>
      <c r="Y21" s="33"/>
      <c r="Z21" s="6" t="s">
        <v>33</v>
      </c>
      <c r="AA21" s="20">
        <v>4.6932870370370368E-2</v>
      </c>
      <c r="AB21" s="7">
        <v>47.64</v>
      </c>
      <c r="AC21" s="6" t="s">
        <v>43</v>
      </c>
      <c r="AD21" s="33"/>
      <c r="AE21" s="22"/>
      <c r="AF21" s="30"/>
      <c r="AG21" s="23"/>
      <c r="AH21" s="22"/>
      <c r="AI21" s="33"/>
      <c r="AJ21" s="33"/>
      <c r="AK21" s="26"/>
      <c r="AL21" s="2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9" t="s">
        <v>142</v>
      </c>
      <c r="BO21" s="18">
        <v>3.8263888888888889E-2</v>
      </c>
      <c r="BP21" s="6">
        <v>62.19</v>
      </c>
      <c r="BQ21" s="7" t="s">
        <v>48</v>
      </c>
      <c r="BR21" s="33"/>
      <c r="BS21" s="1"/>
      <c r="BT21" s="1"/>
      <c r="BU21" s="15"/>
      <c r="BV21" s="39" t="s">
        <v>0</v>
      </c>
      <c r="BW21" s="39" t="s">
        <v>36</v>
      </c>
      <c r="BX21" s="1"/>
    </row>
    <row r="22" spans="1:78" ht="15" x14ac:dyDescent="0.4">
      <c r="A22" s="6" t="s">
        <v>14</v>
      </c>
      <c r="B22" s="13">
        <v>3.4328703703703702E-2</v>
      </c>
      <c r="C22" s="17">
        <v>49.63</v>
      </c>
      <c r="D22" s="6" t="s">
        <v>38</v>
      </c>
      <c r="E22" s="33"/>
      <c r="F22" s="27" t="s">
        <v>5</v>
      </c>
      <c r="G22" s="13">
        <v>3.394675925925926E-2</v>
      </c>
      <c r="H22" s="7">
        <v>65.63</v>
      </c>
      <c r="I22" s="14" t="s">
        <v>43</v>
      </c>
      <c r="J22" s="33"/>
      <c r="K22" s="27" t="s">
        <v>96</v>
      </c>
      <c r="L22" s="13">
        <v>3.1967592592592589E-2</v>
      </c>
      <c r="M22" s="41">
        <v>50.18</v>
      </c>
      <c r="N22" s="17" t="s">
        <v>38</v>
      </c>
      <c r="O22" s="33"/>
      <c r="P22" s="6" t="s">
        <v>88</v>
      </c>
      <c r="Q22" s="20">
        <v>9.2164351851851845E-2</v>
      </c>
      <c r="R22" s="7">
        <v>50.41</v>
      </c>
      <c r="S22" s="6" t="s">
        <v>41</v>
      </c>
      <c r="T22" s="33"/>
      <c r="U22" s="15"/>
      <c r="V22" s="45"/>
      <c r="W22" s="38"/>
      <c r="X22" s="15"/>
      <c r="Y22" s="33"/>
      <c r="Z22" s="6" t="s">
        <v>26</v>
      </c>
      <c r="AA22" s="20">
        <v>4.9421296296296297E-2</v>
      </c>
      <c r="AB22" s="7">
        <v>51.38</v>
      </c>
      <c r="AC22" s="6" t="s">
        <v>109</v>
      </c>
      <c r="AD22" s="33"/>
      <c r="AE22" s="6" t="s">
        <v>25</v>
      </c>
      <c r="AF22" s="18">
        <v>3.9664351851851853E-2</v>
      </c>
      <c r="AG22" s="7">
        <v>40.18</v>
      </c>
      <c r="AH22" s="6" t="s">
        <v>49</v>
      </c>
      <c r="AI22" s="33"/>
      <c r="AJ22" s="33"/>
      <c r="AK22" s="26"/>
      <c r="AL22" s="2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6" t="s">
        <v>28</v>
      </c>
      <c r="BO22" s="18">
        <v>4.0590277777777781E-2</v>
      </c>
      <c r="BP22" s="6">
        <v>60.79</v>
      </c>
      <c r="BQ22" s="7" t="s">
        <v>50</v>
      </c>
      <c r="BR22" s="33"/>
      <c r="BS22" s="39" t="s">
        <v>0</v>
      </c>
      <c r="BT22" s="39" t="s">
        <v>36</v>
      </c>
      <c r="BU22" s="15"/>
      <c r="BV22" s="33"/>
      <c r="BW22" s="33"/>
      <c r="BX22" s="33"/>
    </row>
    <row r="23" spans="1:78" ht="15" x14ac:dyDescent="0.4">
      <c r="A23" s="6" t="s">
        <v>74</v>
      </c>
      <c r="B23" s="13">
        <v>3.4861111111111114E-2</v>
      </c>
      <c r="C23" s="17">
        <v>57.2</v>
      </c>
      <c r="D23" s="6" t="s">
        <v>43</v>
      </c>
      <c r="E23" s="33"/>
      <c r="F23" s="27" t="s">
        <v>55</v>
      </c>
      <c r="G23" s="13">
        <v>3.408564814814815E-2</v>
      </c>
      <c r="H23" s="7">
        <v>63.16</v>
      </c>
      <c r="I23" s="14" t="s">
        <v>41</v>
      </c>
      <c r="J23" s="33"/>
      <c r="K23" s="27" t="s">
        <v>74</v>
      </c>
      <c r="L23" s="13">
        <v>3.2141203703703707E-2</v>
      </c>
      <c r="M23" s="41">
        <v>58.7</v>
      </c>
      <c r="N23" s="17" t="s">
        <v>43</v>
      </c>
      <c r="O23" s="33"/>
      <c r="P23" s="6" t="s">
        <v>26</v>
      </c>
      <c r="Q23" s="20">
        <v>9.6261574074074083E-2</v>
      </c>
      <c r="R23" s="7">
        <v>56.88</v>
      </c>
      <c r="S23" s="6" t="s">
        <v>109</v>
      </c>
      <c r="T23" s="33"/>
      <c r="U23" s="15"/>
      <c r="V23" s="45"/>
      <c r="W23" s="38"/>
      <c r="X23" s="15"/>
      <c r="Y23" s="33"/>
      <c r="Z23" s="6" t="s">
        <v>64</v>
      </c>
      <c r="AA23" s="20">
        <v>4.9756944444444444E-2</v>
      </c>
      <c r="AB23" s="7">
        <v>41.57</v>
      </c>
      <c r="AC23" s="6" t="s">
        <v>42</v>
      </c>
      <c r="AD23" s="33"/>
      <c r="AE23" s="6" t="s">
        <v>116</v>
      </c>
      <c r="AF23" s="18">
        <v>3.9861111111111111E-2</v>
      </c>
      <c r="AG23" s="7">
        <v>45.62</v>
      </c>
      <c r="AH23" s="6" t="s">
        <v>60</v>
      </c>
      <c r="AI23" s="33"/>
      <c r="AJ23" s="33"/>
      <c r="AK23" s="26"/>
      <c r="AL23" s="2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7" t="s">
        <v>16</v>
      </c>
      <c r="BO23" s="20">
        <v>4.4155092592592593E-2</v>
      </c>
      <c r="BP23" s="6">
        <v>55.88</v>
      </c>
      <c r="BQ23" s="8" t="s">
        <v>50</v>
      </c>
      <c r="BR23" s="33"/>
      <c r="BS23" s="33"/>
      <c r="BT23" s="33"/>
      <c r="BU23" s="33"/>
      <c r="BV23" s="16" t="s">
        <v>73</v>
      </c>
      <c r="BW23" s="16">
        <f>64.12+73.41</f>
        <v>137.53</v>
      </c>
      <c r="BX23" s="33"/>
    </row>
    <row r="24" spans="1:78" ht="15" x14ac:dyDescent="0.4">
      <c r="A24" s="6" t="s">
        <v>55</v>
      </c>
      <c r="B24" s="13">
        <v>3.5092592592592592E-2</v>
      </c>
      <c r="C24" s="17">
        <v>54.91</v>
      </c>
      <c r="D24" s="6" t="s">
        <v>41</v>
      </c>
      <c r="E24" s="33"/>
      <c r="F24" s="27" t="s">
        <v>18</v>
      </c>
      <c r="G24" s="13">
        <v>3.6307870370370372E-2</v>
      </c>
      <c r="H24" s="7">
        <v>62.48</v>
      </c>
      <c r="I24" s="14" t="s">
        <v>43</v>
      </c>
      <c r="J24" s="33"/>
      <c r="K24" s="27" t="s">
        <v>30</v>
      </c>
      <c r="L24" s="13">
        <v>3.3148148148148149E-2</v>
      </c>
      <c r="M24" s="41">
        <v>48.39</v>
      </c>
      <c r="N24" s="17" t="s">
        <v>38</v>
      </c>
      <c r="O24" s="33"/>
      <c r="P24" s="6"/>
      <c r="Q24" s="20"/>
      <c r="R24" s="7"/>
      <c r="S24" s="6"/>
      <c r="T24" s="33"/>
      <c r="U24" s="15"/>
      <c r="V24" s="45"/>
      <c r="W24" s="38"/>
      <c r="X24" s="15"/>
      <c r="Y24" s="33"/>
      <c r="Z24" s="21"/>
      <c r="AA24" s="37"/>
      <c r="AB24" s="21"/>
      <c r="AC24" s="21"/>
      <c r="AD24" s="33"/>
      <c r="AE24" s="6" t="s">
        <v>120</v>
      </c>
      <c r="AF24" s="20">
        <v>5.0995370370370365E-2</v>
      </c>
      <c r="AG24" s="7">
        <v>34.380000000000003</v>
      </c>
      <c r="AH24" s="6" t="s">
        <v>50</v>
      </c>
      <c r="AI24" s="33"/>
      <c r="AJ24" s="33"/>
      <c r="AK24" s="26"/>
      <c r="AL24" s="2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8" t="s">
        <v>80</v>
      </c>
      <c r="BO24" s="20">
        <v>4.8900462962962965E-2</v>
      </c>
      <c r="BP24" s="6">
        <v>60.07</v>
      </c>
      <c r="BQ24" s="8" t="s">
        <v>81</v>
      </c>
      <c r="BR24" s="33"/>
      <c r="BS24" s="6" t="s">
        <v>6</v>
      </c>
      <c r="BT24" s="7">
        <f>51.73+59.43+55.33+66.56+50.66+57.05+66.93</f>
        <v>407.69000000000005</v>
      </c>
      <c r="BU24" s="15"/>
      <c r="BV24" s="16" t="s">
        <v>83</v>
      </c>
      <c r="BW24" s="16">
        <f>62.26+68.21</f>
        <v>130.47</v>
      </c>
      <c r="BX24" s="33"/>
    </row>
    <row r="25" spans="1:78" ht="15" x14ac:dyDescent="0.4">
      <c r="A25" s="6" t="s">
        <v>67</v>
      </c>
      <c r="B25" s="13">
        <v>3.515046296296296E-2</v>
      </c>
      <c r="C25" s="17">
        <v>54.36</v>
      </c>
      <c r="D25" s="6" t="s">
        <v>41</v>
      </c>
      <c r="E25" s="33"/>
      <c r="F25" s="27" t="s">
        <v>90</v>
      </c>
      <c r="G25" s="13">
        <v>3.6851851851851851E-2</v>
      </c>
      <c r="H25" s="7">
        <v>54.68</v>
      </c>
      <c r="I25" s="6" t="s">
        <v>40</v>
      </c>
      <c r="J25" s="33"/>
      <c r="K25" s="27" t="s">
        <v>10</v>
      </c>
      <c r="L25" s="13">
        <v>3.3229166666666664E-2</v>
      </c>
      <c r="M25" s="41">
        <v>58.27</v>
      </c>
      <c r="N25" s="17" t="s">
        <v>43</v>
      </c>
      <c r="O25" s="33"/>
      <c r="P25" s="6" t="s">
        <v>59</v>
      </c>
      <c r="Q25" s="20">
        <v>7.256944444444445E-2</v>
      </c>
      <c r="R25" s="7">
        <v>62.39</v>
      </c>
      <c r="S25" s="6" t="s">
        <v>46</v>
      </c>
      <c r="T25" s="33"/>
      <c r="U25" s="15"/>
      <c r="V25" s="45"/>
      <c r="W25" s="38"/>
      <c r="X25" s="15"/>
      <c r="Y25" s="33"/>
      <c r="Z25" s="6" t="s">
        <v>29</v>
      </c>
      <c r="AA25" s="20">
        <v>4.2372685185185187E-2</v>
      </c>
      <c r="AB25" s="17">
        <v>56.16</v>
      </c>
      <c r="AC25" s="6" t="s">
        <v>50</v>
      </c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6" t="s">
        <v>119</v>
      </c>
      <c r="BO25" s="20">
        <v>6.6863425925925923E-2</v>
      </c>
      <c r="BP25" s="6">
        <v>36.450000000000003</v>
      </c>
      <c r="BQ25" s="6" t="s">
        <v>50</v>
      </c>
      <c r="BR25" s="33"/>
      <c r="BS25" s="17" t="s">
        <v>90</v>
      </c>
      <c r="BT25" s="16">
        <f>48.92+54.68+49.9+62.36+59.14+60.47+62.38</f>
        <v>397.85</v>
      </c>
      <c r="BU25" s="15"/>
      <c r="BV25" s="16" t="s">
        <v>52</v>
      </c>
      <c r="BW25" s="16">
        <f>64.36+65.49</f>
        <v>129.85</v>
      </c>
      <c r="BX25" s="33"/>
    </row>
    <row r="26" spans="1:78" ht="15" x14ac:dyDescent="0.4">
      <c r="A26" s="6" t="s">
        <v>58</v>
      </c>
      <c r="B26" s="13">
        <v>3.5497685185185188E-2</v>
      </c>
      <c r="C26" s="17">
        <v>52.53</v>
      </c>
      <c r="D26" s="6" t="s">
        <v>42</v>
      </c>
      <c r="E26" s="33"/>
      <c r="F26" s="27" t="s">
        <v>30</v>
      </c>
      <c r="G26" s="13">
        <v>3.712962962962963E-2</v>
      </c>
      <c r="H26" s="7">
        <v>51.12</v>
      </c>
      <c r="I26" s="14" t="s">
        <v>38</v>
      </c>
      <c r="J26" s="33"/>
      <c r="K26" s="27" t="s">
        <v>17</v>
      </c>
      <c r="L26" s="13">
        <v>3.3310185185185186E-2</v>
      </c>
      <c r="M26" s="41">
        <v>53.41</v>
      </c>
      <c r="N26" s="17" t="s">
        <v>42</v>
      </c>
      <c r="O26" s="33"/>
      <c r="P26" s="18" t="s">
        <v>78</v>
      </c>
      <c r="Q26" s="20">
        <v>7.615740740740741E-2</v>
      </c>
      <c r="R26" s="7">
        <v>63.39</v>
      </c>
      <c r="S26" s="6" t="s">
        <v>49</v>
      </c>
      <c r="T26" s="33"/>
      <c r="U26" s="33"/>
      <c r="V26" s="26"/>
      <c r="W26" s="2"/>
      <c r="X26" s="33"/>
      <c r="Y26" s="33"/>
      <c r="Z26" s="21" t="s">
        <v>28</v>
      </c>
      <c r="AA26" s="37">
        <v>4.4120370370370372E-2</v>
      </c>
      <c r="AB26" s="21">
        <v>55.93</v>
      </c>
      <c r="AC26" s="21" t="s">
        <v>50</v>
      </c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17" t="s">
        <v>17</v>
      </c>
      <c r="BT26" s="16">
        <f>50.29+56.48+53.41+65.63+61.86+43.3+66.2</f>
        <v>397.17</v>
      </c>
      <c r="BU26" s="15"/>
      <c r="BV26" s="16" t="s">
        <v>53</v>
      </c>
      <c r="BW26" s="16">
        <f>67.89+59.82</f>
        <v>127.71000000000001</v>
      </c>
      <c r="BX26" s="33"/>
    </row>
    <row r="27" spans="1:78" ht="15" x14ac:dyDescent="0.4">
      <c r="A27" s="6" t="s">
        <v>10</v>
      </c>
      <c r="B27" s="13">
        <v>3.5914351851851857E-2</v>
      </c>
      <c r="C27" s="17">
        <v>57.01</v>
      </c>
      <c r="D27" s="6" t="s">
        <v>43</v>
      </c>
      <c r="E27" s="33"/>
      <c r="F27" s="27" t="s">
        <v>17</v>
      </c>
      <c r="G27" s="13">
        <v>3.7152777777777778E-2</v>
      </c>
      <c r="H27" s="7">
        <v>56.48</v>
      </c>
      <c r="I27" s="14" t="s">
        <v>42</v>
      </c>
      <c r="J27" s="33"/>
      <c r="K27" s="27" t="s">
        <v>18</v>
      </c>
      <c r="L27" s="13">
        <v>3.4212962962962966E-2</v>
      </c>
      <c r="M27" s="41">
        <v>56.09</v>
      </c>
      <c r="N27" s="17" t="s">
        <v>43</v>
      </c>
      <c r="O27" s="33"/>
      <c r="P27" s="18" t="s">
        <v>28</v>
      </c>
      <c r="Q27" s="20">
        <v>8.7581018518518516E-2</v>
      </c>
      <c r="R27" s="7">
        <v>60.98</v>
      </c>
      <c r="S27" s="6" t="s">
        <v>50</v>
      </c>
      <c r="T27" s="33"/>
      <c r="U27" s="33"/>
      <c r="V27" s="33"/>
      <c r="W27" s="2"/>
      <c r="X27" s="33"/>
      <c r="Y27" s="33"/>
      <c r="Z27" s="6" t="s">
        <v>79</v>
      </c>
      <c r="AA27" s="20">
        <v>4.9768518518518517E-2</v>
      </c>
      <c r="AB27" s="6">
        <v>49.58</v>
      </c>
      <c r="AC27" s="6" t="s">
        <v>50</v>
      </c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6" t="s">
        <v>68</v>
      </c>
      <c r="BT27" s="6">
        <f>45.12+54.74+49.35+55.03+35.54+56.66+58.18</f>
        <v>354.62</v>
      </c>
      <c r="BU27" s="33"/>
      <c r="BV27" s="16" t="s">
        <v>85</v>
      </c>
      <c r="BW27" s="16">
        <f>57.03+50.11</f>
        <v>107.14</v>
      </c>
      <c r="BX27" s="4"/>
      <c r="BZ27" s="3"/>
    </row>
    <row r="28" spans="1:78" ht="15" x14ac:dyDescent="0.4">
      <c r="A28" s="6" t="s">
        <v>18</v>
      </c>
      <c r="B28" s="18">
        <v>3.6354166666666667E-2</v>
      </c>
      <c r="C28" s="17">
        <v>55.81</v>
      </c>
      <c r="D28" s="6" t="s">
        <v>43</v>
      </c>
      <c r="E28" s="33"/>
      <c r="F28" s="27" t="s">
        <v>83</v>
      </c>
      <c r="G28" s="13">
        <v>3.7418981481481477E-2</v>
      </c>
      <c r="H28" s="7">
        <v>62.26</v>
      </c>
      <c r="I28" s="14" t="s">
        <v>45</v>
      </c>
      <c r="J28" s="33"/>
      <c r="K28" s="27" t="s">
        <v>90</v>
      </c>
      <c r="L28" s="13">
        <v>3.425925925925926E-2</v>
      </c>
      <c r="M28" s="41">
        <v>49.9</v>
      </c>
      <c r="N28" s="17" t="s">
        <v>40</v>
      </c>
      <c r="O28" s="33"/>
      <c r="P28" s="18" t="s">
        <v>29</v>
      </c>
      <c r="Q28" s="20">
        <v>8.9664351851851856E-2</v>
      </c>
      <c r="R28" s="7">
        <v>57.43</v>
      </c>
      <c r="S28" s="6" t="s">
        <v>50</v>
      </c>
      <c r="T28" s="33"/>
      <c r="U28" s="33"/>
      <c r="V28" s="24"/>
      <c r="W28" s="2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17" t="s">
        <v>21</v>
      </c>
      <c r="BT28" s="16">
        <f>47.02+55.34+49.14+56.79+33.51+30.75+58.13</f>
        <v>330.67999999999995</v>
      </c>
      <c r="BU28" s="15"/>
      <c r="BV28" s="6" t="s">
        <v>114</v>
      </c>
      <c r="BW28" s="6">
        <f>51.51+48.53</f>
        <v>100.03999999999999</v>
      </c>
      <c r="BX28" s="5"/>
    </row>
    <row r="29" spans="1:78" ht="15.5" thickBot="1" x14ac:dyDescent="0.45">
      <c r="A29" s="6" t="s">
        <v>13</v>
      </c>
      <c r="B29" s="18">
        <v>3.6851851851851851E-2</v>
      </c>
      <c r="C29" s="6">
        <v>51.41</v>
      </c>
      <c r="D29" s="6" t="s">
        <v>42</v>
      </c>
      <c r="E29" s="33"/>
      <c r="F29" s="27" t="s">
        <v>10</v>
      </c>
      <c r="G29" s="13">
        <v>3.7465277777777778E-2</v>
      </c>
      <c r="H29" s="7">
        <v>61.08</v>
      </c>
      <c r="I29" s="14" t="s">
        <v>43</v>
      </c>
      <c r="J29" s="33"/>
      <c r="K29" s="27" t="s">
        <v>20</v>
      </c>
      <c r="L29" s="13">
        <v>3.4594907407407408E-2</v>
      </c>
      <c r="M29" s="41">
        <v>53.16</v>
      </c>
      <c r="N29" s="17" t="s">
        <v>41</v>
      </c>
      <c r="O29" s="33"/>
      <c r="P29" s="18" t="s">
        <v>34</v>
      </c>
      <c r="Q29" s="20">
        <v>0.10467592592592594</v>
      </c>
      <c r="R29" s="7">
        <v>47.01</v>
      </c>
      <c r="S29" s="6" t="s">
        <v>48</v>
      </c>
      <c r="T29" s="33"/>
      <c r="U29" s="33"/>
      <c r="V29" s="24"/>
      <c r="W29" s="2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15"/>
      <c r="BV29" s="16" t="s">
        <v>88</v>
      </c>
      <c r="BW29" s="16">
        <f>46.38+50.41</f>
        <v>96.789999999999992</v>
      </c>
      <c r="BX29" s="2"/>
    </row>
    <row r="30" spans="1:78" ht="15.5" thickBot="1" x14ac:dyDescent="0.45">
      <c r="A30" s="6" t="s">
        <v>90</v>
      </c>
      <c r="B30" s="18">
        <v>3.6909722222222226E-2</v>
      </c>
      <c r="C30" s="46">
        <v>48.92</v>
      </c>
      <c r="D30" s="6" t="s">
        <v>40</v>
      </c>
      <c r="E30" s="47"/>
      <c r="F30" s="27" t="s">
        <v>21</v>
      </c>
      <c r="G30" s="13">
        <v>3.7916666666666668E-2</v>
      </c>
      <c r="H30" s="7">
        <v>55.34</v>
      </c>
      <c r="I30" s="14" t="s">
        <v>42</v>
      </c>
      <c r="J30" s="33"/>
      <c r="K30" s="27" t="s">
        <v>21</v>
      </c>
      <c r="L30" s="13">
        <v>3.6203703703703703E-2</v>
      </c>
      <c r="M30" s="41">
        <v>49.14</v>
      </c>
      <c r="N30" s="17" t="s">
        <v>42</v>
      </c>
      <c r="O30" s="33"/>
      <c r="P30" s="21"/>
      <c r="Q30" s="28"/>
      <c r="R30" s="25"/>
      <c r="S30" s="21"/>
      <c r="T30" s="33"/>
      <c r="U30" s="33"/>
      <c r="V30" s="24"/>
      <c r="W30" s="2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66" t="s">
        <v>128</v>
      </c>
      <c r="BT30" s="67"/>
      <c r="BU30" s="33"/>
      <c r="BV30" s="16" t="s">
        <v>67</v>
      </c>
      <c r="BW30" s="16">
        <f>54.36+34.36</f>
        <v>88.72</v>
      </c>
      <c r="BX30" s="33"/>
    </row>
    <row r="31" spans="1:78" ht="15" x14ac:dyDescent="0.4">
      <c r="A31" s="6" t="s">
        <v>17</v>
      </c>
      <c r="B31" s="18">
        <v>3.7372685185185189E-2</v>
      </c>
      <c r="C31" s="46">
        <v>50.29</v>
      </c>
      <c r="D31" s="48" t="s">
        <v>42</v>
      </c>
      <c r="E31" s="47"/>
      <c r="F31" s="27" t="s">
        <v>19</v>
      </c>
      <c r="G31" s="13">
        <v>3.8287037037037036E-2</v>
      </c>
      <c r="H31" s="7">
        <v>50.03</v>
      </c>
      <c r="I31" s="9" t="s">
        <v>39</v>
      </c>
      <c r="J31" s="33"/>
      <c r="K31" s="27" t="s">
        <v>68</v>
      </c>
      <c r="L31" s="13">
        <v>3.6354166666666667E-2</v>
      </c>
      <c r="M31" s="41">
        <v>49.35</v>
      </c>
      <c r="N31" s="17" t="s">
        <v>42</v>
      </c>
      <c r="O31" s="33"/>
      <c r="P31" s="18"/>
      <c r="Q31" s="18"/>
      <c r="R31" s="7"/>
      <c r="S31" s="6"/>
      <c r="T31" s="33"/>
      <c r="U31" s="33"/>
      <c r="V31" s="24"/>
      <c r="W31" s="2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1"/>
      <c r="BT31" s="1"/>
      <c r="BU31" s="33"/>
      <c r="BV31" s="16" t="s">
        <v>24</v>
      </c>
      <c r="BW31" s="16">
        <f>52.83+33.79</f>
        <v>86.62</v>
      </c>
      <c r="BX31" s="2"/>
    </row>
    <row r="32" spans="1:78" ht="15" x14ac:dyDescent="0.4">
      <c r="A32" s="6" t="s">
        <v>20</v>
      </c>
      <c r="B32" s="18">
        <v>3.7569444444444447E-2</v>
      </c>
      <c r="C32" s="46">
        <v>51.73</v>
      </c>
      <c r="D32" s="48" t="s">
        <v>41</v>
      </c>
      <c r="E32" s="47"/>
      <c r="F32" s="27" t="s">
        <v>68</v>
      </c>
      <c r="G32" s="13">
        <v>3.8668981481481478E-2</v>
      </c>
      <c r="H32" s="7">
        <v>54.74</v>
      </c>
      <c r="I32" s="6" t="s">
        <v>42</v>
      </c>
      <c r="J32" s="33"/>
      <c r="K32" s="27" t="s">
        <v>19</v>
      </c>
      <c r="L32" s="13">
        <v>3.7499999999999999E-2</v>
      </c>
      <c r="M32" s="41">
        <v>43.27</v>
      </c>
      <c r="N32" s="17" t="s">
        <v>39</v>
      </c>
      <c r="O32" s="33"/>
      <c r="P32" s="18"/>
      <c r="Q32" s="20"/>
      <c r="R32" s="7"/>
      <c r="S32" s="6"/>
      <c r="T32" s="33"/>
      <c r="U32" s="33"/>
      <c r="V32" s="24"/>
      <c r="W32" s="2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9" t="s">
        <v>0</v>
      </c>
      <c r="BT32" s="39" t="s">
        <v>36</v>
      </c>
      <c r="BU32" s="33"/>
      <c r="BV32" s="16" t="s">
        <v>76</v>
      </c>
      <c r="BW32" s="16">
        <f>37.49+47.39</f>
        <v>84.88</v>
      </c>
      <c r="BX32" s="2"/>
    </row>
    <row r="33" spans="1:76" ht="15" x14ac:dyDescent="0.4">
      <c r="A33" s="6" t="s">
        <v>30</v>
      </c>
      <c r="B33" s="18">
        <v>3.9340277777777773E-2</v>
      </c>
      <c r="C33" s="46">
        <v>43.13</v>
      </c>
      <c r="D33" s="48" t="s">
        <v>38</v>
      </c>
      <c r="E33" s="47"/>
      <c r="F33" s="27" t="s">
        <v>24</v>
      </c>
      <c r="G33" s="13">
        <v>3.9722222222222221E-2</v>
      </c>
      <c r="H33" s="7">
        <v>52.83</v>
      </c>
      <c r="I33" s="6" t="s">
        <v>42</v>
      </c>
      <c r="J33" s="33"/>
      <c r="K33" s="27" t="s">
        <v>75</v>
      </c>
      <c r="L33" s="13">
        <v>3.8703703703703705E-2</v>
      </c>
      <c r="M33" s="41">
        <v>56.01</v>
      </c>
      <c r="N33" s="17" t="s">
        <v>44</v>
      </c>
      <c r="O33" s="33"/>
      <c r="P33" s="18"/>
      <c r="Q33" s="20"/>
      <c r="R33" s="7"/>
      <c r="S33" s="6"/>
      <c r="T33" s="33"/>
      <c r="U33" s="33"/>
      <c r="V33" s="24"/>
      <c r="W33" s="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2"/>
    </row>
    <row r="34" spans="1:76" ht="15" x14ac:dyDescent="0.4">
      <c r="A34" s="6" t="s">
        <v>19</v>
      </c>
      <c r="B34" s="18">
        <v>3.9745370370370368E-2</v>
      </c>
      <c r="C34" s="46">
        <v>43.16</v>
      </c>
      <c r="D34" s="48" t="s">
        <v>39</v>
      </c>
      <c r="E34" s="47"/>
      <c r="F34" s="27" t="s">
        <v>20</v>
      </c>
      <c r="G34" s="13">
        <v>3.9745370370370368E-2</v>
      </c>
      <c r="H34" s="7">
        <v>54.63</v>
      </c>
      <c r="I34" s="6" t="s">
        <v>41</v>
      </c>
      <c r="J34" s="33"/>
      <c r="K34" s="27" t="s">
        <v>27</v>
      </c>
      <c r="L34" s="13">
        <v>3.9375E-2</v>
      </c>
      <c r="M34" s="41">
        <v>51.91</v>
      </c>
      <c r="N34" s="17" t="s">
        <v>45</v>
      </c>
      <c r="O34" s="33"/>
      <c r="P34" s="18"/>
      <c r="Q34" s="20"/>
      <c r="R34" s="7"/>
      <c r="S34" s="6"/>
      <c r="T34" s="33"/>
      <c r="U34" s="33"/>
      <c r="V34" s="24"/>
      <c r="W34" s="2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16" t="s">
        <v>25</v>
      </c>
      <c r="BT34" s="16">
        <f>52.21+52.46+40.18+65.94+34.87+64.6</f>
        <v>310.26</v>
      </c>
      <c r="BU34" s="33"/>
      <c r="BV34" s="16" t="s">
        <v>84</v>
      </c>
      <c r="BW34" s="16">
        <f>53.32+57.53</f>
        <v>110.85</v>
      </c>
      <c r="BX34" s="5"/>
    </row>
    <row r="35" spans="1:76" ht="15.5" thickBot="1" x14ac:dyDescent="0.45">
      <c r="A35" s="6" t="s">
        <v>21</v>
      </c>
      <c r="B35" s="18">
        <v>3.9976851851851854E-2</v>
      </c>
      <c r="C35" s="46">
        <v>47.02</v>
      </c>
      <c r="D35" s="48" t="s">
        <v>42</v>
      </c>
      <c r="E35" s="47"/>
      <c r="F35" s="27" t="s">
        <v>75</v>
      </c>
      <c r="G35" s="13">
        <v>4.041666666666667E-2</v>
      </c>
      <c r="H35" s="7">
        <v>63.55</v>
      </c>
      <c r="I35" s="6" t="s">
        <v>44</v>
      </c>
      <c r="J35" s="33"/>
      <c r="K35" s="27" t="s">
        <v>85</v>
      </c>
      <c r="L35" s="13">
        <v>4.1180555555555554E-2</v>
      </c>
      <c r="M35" s="41">
        <v>50.11</v>
      </c>
      <c r="N35" s="17" t="s">
        <v>44</v>
      </c>
      <c r="O35" s="33"/>
      <c r="P35" s="18"/>
      <c r="Q35" s="20"/>
      <c r="R35" s="7"/>
      <c r="S35" s="6"/>
      <c r="T35" s="33"/>
      <c r="U35" s="33"/>
      <c r="V35" s="24"/>
      <c r="W35" s="2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1"/>
      <c r="BV35" s="16" t="s">
        <v>11</v>
      </c>
      <c r="BW35" s="16">
        <f>55.86+50.75</f>
        <v>106.61</v>
      </c>
      <c r="BX35" s="2"/>
    </row>
    <row r="36" spans="1:76" ht="15.5" thickBot="1" x14ac:dyDescent="0.45">
      <c r="A36" s="6" t="s">
        <v>68</v>
      </c>
      <c r="B36" s="20">
        <v>4.1990740740740745E-2</v>
      </c>
      <c r="C36" s="46">
        <v>45.12</v>
      </c>
      <c r="D36" s="48" t="s">
        <v>42</v>
      </c>
      <c r="E36" s="47"/>
      <c r="F36" s="27" t="s">
        <v>76</v>
      </c>
      <c r="G36" s="13">
        <v>4.0787037037037038E-2</v>
      </c>
      <c r="H36" s="7">
        <v>47.39</v>
      </c>
      <c r="I36" s="6" t="s">
        <v>39</v>
      </c>
      <c r="J36" s="33"/>
      <c r="K36" s="27" t="s">
        <v>31</v>
      </c>
      <c r="L36" s="13">
        <v>4.1597222222222223E-2</v>
      </c>
      <c r="M36" s="41">
        <v>43.13</v>
      </c>
      <c r="N36" s="17" t="s">
        <v>42</v>
      </c>
      <c r="O36" s="33"/>
      <c r="P36" s="18"/>
      <c r="Q36" s="20"/>
      <c r="R36" s="7"/>
      <c r="S36" s="6"/>
      <c r="T36" s="33"/>
      <c r="U36" s="33"/>
      <c r="V36" s="24"/>
      <c r="W36" s="2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66" t="s">
        <v>71</v>
      </c>
      <c r="BT36" s="67"/>
      <c r="BU36" s="1"/>
      <c r="BV36" s="16" t="s">
        <v>86</v>
      </c>
      <c r="BW36" s="16">
        <f>48.88+56.31</f>
        <v>105.19</v>
      </c>
      <c r="BX36" s="2"/>
    </row>
    <row r="37" spans="1:76" ht="15" x14ac:dyDescent="0.4">
      <c r="A37" s="6" t="s">
        <v>31</v>
      </c>
      <c r="B37" s="20">
        <v>4.2141203703703702E-2</v>
      </c>
      <c r="C37" s="46">
        <v>44.96</v>
      </c>
      <c r="D37" s="48" t="s">
        <v>42</v>
      </c>
      <c r="E37" s="47"/>
      <c r="F37" s="27" t="s">
        <v>85</v>
      </c>
      <c r="G37" s="19">
        <v>4.282407407407407E-2</v>
      </c>
      <c r="H37" s="7">
        <v>57.03</v>
      </c>
      <c r="I37" s="6" t="s">
        <v>44</v>
      </c>
      <c r="J37" s="33"/>
      <c r="K37" s="27" t="s">
        <v>26</v>
      </c>
      <c r="L37" s="19">
        <v>4.538194444444444E-2</v>
      </c>
      <c r="M37" s="41">
        <v>47.77</v>
      </c>
      <c r="N37" s="17" t="s">
        <v>109</v>
      </c>
      <c r="O37" s="33"/>
      <c r="P37" s="18"/>
      <c r="Q37" s="20"/>
      <c r="R37" s="7"/>
      <c r="S37" s="6"/>
      <c r="T37" s="33"/>
      <c r="U37" s="33"/>
      <c r="V37" s="26"/>
      <c r="W37" s="2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1"/>
      <c r="BT37" s="1"/>
      <c r="BU37" s="33"/>
      <c r="BV37" s="7" t="s">
        <v>61</v>
      </c>
      <c r="BW37" s="7">
        <f>46.42+55.06</f>
        <v>101.48</v>
      </c>
      <c r="BX37" s="33"/>
    </row>
    <row r="38" spans="1:76" ht="15" x14ac:dyDescent="0.4">
      <c r="A38" s="6" t="s">
        <v>88</v>
      </c>
      <c r="B38" s="20">
        <v>4.2245370370370371E-2</v>
      </c>
      <c r="C38" s="46">
        <v>46.38</v>
      </c>
      <c r="D38" s="48" t="s">
        <v>41</v>
      </c>
      <c r="E38" s="47"/>
      <c r="F38" s="27" t="s">
        <v>22</v>
      </c>
      <c r="G38" s="19">
        <v>4.311342592592593E-2</v>
      </c>
      <c r="H38" s="7">
        <v>50.79</v>
      </c>
      <c r="I38" s="6" t="s">
        <v>41</v>
      </c>
      <c r="J38" s="33"/>
      <c r="K38" s="27" t="s">
        <v>33</v>
      </c>
      <c r="L38" s="19">
        <v>6.2002314814814809E-2</v>
      </c>
      <c r="M38" s="41">
        <v>30.95</v>
      </c>
      <c r="N38" s="17" t="s">
        <v>43</v>
      </c>
      <c r="O38" s="33"/>
      <c r="P38" s="18"/>
      <c r="Q38" s="20"/>
      <c r="R38" s="7"/>
      <c r="S38" s="6"/>
      <c r="T38" s="33"/>
      <c r="U38" s="33"/>
      <c r="V38" s="26"/>
      <c r="W38" s="2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9" t="s">
        <v>0</v>
      </c>
      <c r="BT38" s="39" t="s">
        <v>36</v>
      </c>
      <c r="BU38" s="2"/>
      <c r="BV38" s="7" t="s">
        <v>16</v>
      </c>
      <c r="BW38" s="7">
        <f>40.91+55.88</f>
        <v>96.789999999999992</v>
      </c>
      <c r="BX38" s="33"/>
    </row>
    <row r="39" spans="1:76" ht="15" x14ac:dyDescent="0.4">
      <c r="A39" s="6" t="s">
        <v>75</v>
      </c>
      <c r="B39" s="20">
        <v>4.2928240740740746E-2</v>
      </c>
      <c r="C39" s="46">
        <v>52.87</v>
      </c>
      <c r="D39" s="48" t="s">
        <v>44</v>
      </c>
      <c r="E39" s="47"/>
      <c r="F39" s="27" t="s">
        <v>31</v>
      </c>
      <c r="G39" s="19">
        <v>4.3715277777777777E-2</v>
      </c>
      <c r="H39" s="7">
        <v>48.42</v>
      </c>
      <c r="I39" s="6" t="s">
        <v>42</v>
      </c>
      <c r="J39" s="33"/>
      <c r="K39" s="27" t="s">
        <v>64</v>
      </c>
      <c r="L39" s="19">
        <v>6.7696759259259262E-2</v>
      </c>
      <c r="M39" s="41">
        <v>26.5</v>
      </c>
      <c r="N39" s="17" t="s">
        <v>42</v>
      </c>
      <c r="O39" s="33"/>
      <c r="P39" s="20"/>
      <c r="Q39" s="20"/>
      <c r="R39" s="7"/>
      <c r="S39" s="6"/>
      <c r="T39" s="33"/>
      <c r="U39" s="33"/>
      <c r="V39" s="26"/>
      <c r="W39" s="2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2"/>
      <c r="BV39" s="7" t="s">
        <v>79</v>
      </c>
      <c r="BW39" s="7">
        <f>46.43+49.58</f>
        <v>96.009999999999991</v>
      </c>
      <c r="BX39" s="33"/>
    </row>
    <row r="40" spans="1:76" ht="15" x14ac:dyDescent="0.4">
      <c r="A40" s="6" t="s">
        <v>27</v>
      </c>
      <c r="B40" s="20">
        <v>4.5486111111111109E-2</v>
      </c>
      <c r="C40" s="46">
        <v>47.53</v>
      </c>
      <c r="D40" s="48" t="s">
        <v>45</v>
      </c>
      <c r="E40" s="47"/>
      <c r="F40" s="27" t="s">
        <v>27</v>
      </c>
      <c r="G40" s="19">
        <v>4.5370370370370366E-2</v>
      </c>
      <c r="H40" s="7">
        <v>53.32</v>
      </c>
      <c r="I40" s="6" t="s">
        <v>45</v>
      </c>
      <c r="J40" s="33"/>
      <c r="K40" s="27" t="s">
        <v>110</v>
      </c>
      <c r="L40" s="19">
        <v>6.7696759259259262E-2</v>
      </c>
      <c r="M40" s="41">
        <v>29.12</v>
      </c>
      <c r="N40" s="17" t="s">
        <v>45</v>
      </c>
      <c r="O40" s="33"/>
      <c r="P40" s="6"/>
      <c r="Q40" s="20"/>
      <c r="R40" s="7"/>
      <c r="S40" s="6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6" t="s">
        <v>74</v>
      </c>
      <c r="BT40" s="6">
        <f>58.7+71.87+57.2+67.28+76.38</f>
        <v>331.42999999999995</v>
      </c>
      <c r="BU40" s="2"/>
      <c r="BV40" s="16" t="s">
        <v>63</v>
      </c>
      <c r="BW40" s="16">
        <f>42.52+36.4</f>
        <v>78.92</v>
      </c>
      <c r="BX40" s="3"/>
    </row>
    <row r="41" spans="1:76" ht="15" x14ac:dyDescent="0.4">
      <c r="A41" s="6" t="s">
        <v>76</v>
      </c>
      <c r="B41" s="20">
        <v>4.5937499999999999E-2</v>
      </c>
      <c r="C41" s="46">
        <v>37.49</v>
      </c>
      <c r="D41" s="48" t="s">
        <v>39</v>
      </c>
      <c r="E41" s="47"/>
      <c r="F41" s="27" t="s">
        <v>33</v>
      </c>
      <c r="G41" s="19">
        <v>4.6342592592592595E-2</v>
      </c>
      <c r="H41" s="7">
        <v>48.95</v>
      </c>
      <c r="I41" s="6" t="s">
        <v>43</v>
      </c>
      <c r="J41" s="33"/>
      <c r="K41" s="21"/>
      <c r="L41" s="21"/>
      <c r="M41" s="49"/>
      <c r="N41" s="35"/>
      <c r="O41" s="33"/>
      <c r="P41" s="6"/>
      <c r="Q41" s="20"/>
      <c r="R41" s="7"/>
      <c r="S41" s="6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17" t="s">
        <v>8</v>
      </c>
      <c r="BT41" s="17">
        <f>68.72+74.69+68.95+53.89+58.74</f>
        <v>324.99</v>
      </c>
      <c r="BU41" s="2"/>
      <c r="BV41" s="6" t="s">
        <v>119</v>
      </c>
      <c r="BW41" s="6">
        <f>36.37+36.45</f>
        <v>72.819999999999993</v>
      </c>
      <c r="BX41" s="1"/>
    </row>
    <row r="42" spans="1:76" ht="15.5" thickBot="1" x14ac:dyDescent="0.45">
      <c r="A42" s="6" t="s">
        <v>26</v>
      </c>
      <c r="B42" s="20">
        <v>4.9907407407407407E-2</v>
      </c>
      <c r="C42" s="46">
        <v>45.96</v>
      </c>
      <c r="D42" s="48" t="s">
        <v>109</v>
      </c>
      <c r="E42" s="47"/>
      <c r="F42" s="27" t="s">
        <v>26</v>
      </c>
      <c r="G42" s="19">
        <v>4.7118055555555559E-2</v>
      </c>
      <c r="H42" s="7">
        <v>54.51</v>
      </c>
      <c r="I42" s="6" t="s">
        <v>109</v>
      </c>
      <c r="J42" s="33"/>
      <c r="K42" s="27" t="s">
        <v>92</v>
      </c>
      <c r="L42" s="13">
        <v>2.9062500000000002E-2</v>
      </c>
      <c r="M42" s="41">
        <v>62.68</v>
      </c>
      <c r="N42" s="17" t="s">
        <v>46</v>
      </c>
      <c r="O42" s="33"/>
      <c r="P42" s="6"/>
      <c r="Q42" s="20"/>
      <c r="R42" s="7"/>
      <c r="S42" s="6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6" t="s">
        <v>87</v>
      </c>
      <c r="BT42" s="7">
        <f>52.16+62.54+57.71+64.94+63.38</f>
        <v>300.73</v>
      </c>
      <c r="BU42" s="2"/>
      <c r="BV42" s="33"/>
      <c r="BW42" s="33"/>
      <c r="BX42" s="1"/>
    </row>
    <row r="43" spans="1:76" ht="15.5" thickBot="1" x14ac:dyDescent="0.45">
      <c r="A43" s="6" t="s">
        <v>64</v>
      </c>
      <c r="B43" s="20">
        <v>5.1770833333333328E-2</v>
      </c>
      <c r="C43" s="46">
        <v>36.6</v>
      </c>
      <c r="D43" s="48" t="s">
        <v>42</v>
      </c>
      <c r="E43" s="47"/>
      <c r="F43" s="27" t="s">
        <v>51</v>
      </c>
      <c r="G43" s="19">
        <v>5.229166666666666E-2</v>
      </c>
      <c r="H43" s="7">
        <v>40.479999999999997</v>
      </c>
      <c r="I43" s="6" t="s">
        <v>42</v>
      </c>
      <c r="J43" s="33"/>
      <c r="K43" s="27" t="s">
        <v>59</v>
      </c>
      <c r="L43" s="13">
        <v>3.3043981481481487E-2</v>
      </c>
      <c r="M43" s="41">
        <v>55.1</v>
      </c>
      <c r="N43" s="17" t="s">
        <v>46</v>
      </c>
      <c r="O43" s="33"/>
      <c r="P43" s="6"/>
      <c r="Q43" s="20"/>
      <c r="R43" s="7"/>
      <c r="S43" s="6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17" t="s">
        <v>14</v>
      </c>
      <c r="BT43" s="16">
        <f>54.14+60.36+49.63+59.85+62.67</f>
        <v>286.64999999999998</v>
      </c>
      <c r="BU43" s="2"/>
      <c r="BV43" s="79" t="s">
        <v>143</v>
      </c>
      <c r="BW43" s="80"/>
      <c r="BX43" s="33"/>
    </row>
    <row r="44" spans="1:76" ht="15" x14ac:dyDescent="0.4">
      <c r="A44" s="6" t="s">
        <v>33</v>
      </c>
      <c r="B44" s="20">
        <v>5.2280092592592593E-2</v>
      </c>
      <c r="C44" s="46">
        <v>36.81</v>
      </c>
      <c r="D44" s="48" t="s">
        <v>43</v>
      </c>
      <c r="E44" s="47"/>
      <c r="F44" s="27" t="s">
        <v>64</v>
      </c>
      <c r="G44" s="19">
        <v>7.2847222222222216E-2</v>
      </c>
      <c r="H44" s="7">
        <v>29.06</v>
      </c>
      <c r="I44" s="6" t="s">
        <v>42</v>
      </c>
      <c r="J44" s="33"/>
      <c r="K44" s="27" t="s">
        <v>9</v>
      </c>
      <c r="L44" s="13">
        <v>3.6608796296296299E-2</v>
      </c>
      <c r="M44" s="41">
        <v>60.29</v>
      </c>
      <c r="N44" s="17" t="s">
        <v>60</v>
      </c>
      <c r="O44" s="33"/>
      <c r="P44" s="6"/>
      <c r="Q44" s="20"/>
      <c r="R44" s="7"/>
      <c r="S44" s="6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6" t="s">
        <v>19</v>
      </c>
      <c r="BT44" s="7">
        <f>43.16+50.03+43.27+36.85+43.27</f>
        <v>216.58</v>
      </c>
      <c r="BU44" s="2"/>
      <c r="BV44" s="5"/>
      <c r="BW44" s="5"/>
      <c r="BX44" s="33"/>
    </row>
    <row r="45" spans="1:76" ht="15" x14ac:dyDescent="0.4">
      <c r="A45" s="6" t="s">
        <v>77</v>
      </c>
      <c r="B45" s="20">
        <v>7.6909722222222213E-2</v>
      </c>
      <c r="C45" s="46">
        <v>27.1</v>
      </c>
      <c r="D45" s="48" t="s">
        <v>45</v>
      </c>
      <c r="E45" s="47"/>
      <c r="F45" s="27" t="s">
        <v>110</v>
      </c>
      <c r="G45" s="19">
        <v>7.2847222222222216E-2</v>
      </c>
      <c r="H45" s="7">
        <v>31.98</v>
      </c>
      <c r="I45" s="6" t="s">
        <v>45</v>
      </c>
      <c r="J45" s="33"/>
      <c r="K45" s="27" t="s">
        <v>25</v>
      </c>
      <c r="L45" s="13">
        <v>3.6759259259259255E-2</v>
      </c>
      <c r="M45" s="41">
        <v>52.46</v>
      </c>
      <c r="N45" s="17" t="s">
        <v>49</v>
      </c>
      <c r="O45" s="33"/>
      <c r="P45" s="6"/>
      <c r="Q45" s="20"/>
      <c r="R45" s="7"/>
      <c r="S45" s="6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2"/>
      <c r="BV45" s="54" t="s">
        <v>0</v>
      </c>
      <c r="BW45" s="54" t="s">
        <v>36</v>
      </c>
      <c r="BX45" s="33"/>
    </row>
    <row r="46" spans="1:76" ht="15" x14ac:dyDescent="0.4">
      <c r="A46" s="21"/>
      <c r="B46" s="37"/>
      <c r="C46" s="50"/>
      <c r="D46" s="51"/>
      <c r="E46" s="47"/>
      <c r="F46" s="33"/>
      <c r="G46" s="33"/>
      <c r="H46" s="2"/>
      <c r="I46" s="33"/>
      <c r="J46" s="33"/>
      <c r="K46" s="27" t="s">
        <v>11</v>
      </c>
      <c r="L46" s="13">
        <v>3.6921296296296292E-2</v>
      </c>
      <c r="M46" s="41">
        <v>50.75</v>
      </c>
      <c r="N46" s="17" t="s">
        <v>49</v>
      </c>
      <c r="O46" s="33"/>
      <c r="P46" s="6"/>
      <c r="Q46" s="20"/>
      <c r="R46" s="7"/>
      <c r="S46" s="6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17" t="s">
        <v>59</v>
      </c>
      <c r="BT46" s="17">
        <f>50.3+59.42+55.1+62.39+40.55</f>
        <v>267.76</v>
      </c>
      <c r="BU46" s="2"/>
      <c r="BV46" s="2"/>
      <c r="BW46" s="2"/>
      <c r="BX46" s="33"/>
    </row>
    <row r="47" spans="1:76" ht="15" x14ac:dyDescent="0.4">
      <c r="A47" s="6" t="s">
        <v>84</v>
      </c>
      <c r="B47" s="18">
        <v>3.6122685185185181E-2</v>
      </c>
      <c r="C47" s="46">
        <v>53.32</v>
      </c>
      <c r="D47" s="48" t="s">
        <v>46</v>
      </c>
      <c r="E47" s="47"/>
      <c r="F47" s="27" t="s">
        <v>59</v>
      </c>
      <c r="G47" s="13">
        <v>3.6249999999999998E-2</v>
      </c>
      <c r="H47" s="7">
        <v>59.42</v>
      </c>
      <c r="I47" s="6" t="s">
        <v>46</v>
      </c>
      <c r="J47" s="33"/>
      <c r="K47" s="27" t="s">
        <v>86</v>
      </c>
      <c r="L47" s="13">
        <v>3.7245370370370366E-2</v>
      </c>
      <c r="M47" s="41">
        <v>48.88</v>
      </c>
      <c r="N47" s="17" t="s">
        <v>46</v>
      </c>
      <c r="O47" s="33"/>
      <c r="P47" s="6"/>
      <c r="Q47" s="20"/>
      <c r="R47" s="7"/>
      <c r="S47" s="6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16" t="s">
        <v>29</v>
      </c>
      <c r="BT47" s="16">
        <f>41.47+57.43+56.16+43.17+59.2</f>
        <v>257.43</v>
      </c>
      <c r="BU47" s="2"/>
      <c r="BV47" s="7" t="s">
        <v>91</v>
      </c>
      <c r="BW47" s="7">
        <f>75.39</f>
        <v>75.39</v>
      </c>
      <c r="BX47" s="2"/>
    </row>
    <row r="48" spans="1:76" ht="15.5" thickBot="1" x14ac:dyDescent="0.45">
      <c r="A48" s="6" t="s">
        <v>59</v>
      </c>
      <c r="B48" s="18">
        <v>3.8287037037037036E-2</v>
      </c>
      <c r="C48" s="46">
        <v>50.3</v>
      </c>
      <c r="D48" s="48" t="s">
        <v>46</v>
      </c>
      <c r="E48" s="47"/>
      <c r="F48" s="27" t="s">
        <v>84</v>
      </c>
      <c r="G48" s="13">
        <v>3.7442129629629624E-2</v>
      </c>
      <c r="H48" s="7">
        <v>57.53</v>
      </c>
      <c r="I48" s="14" t="s">
        <v>46</v>
      </c>
      <c r="J48" s="33"/>
      <c r="K48" s="27" t="s">
        <v>23</v>
      </c>
      <c r="L48" s="13">
        <v>3.861111111111111E-2</v>
      </c>
      <c r="M48" s="41">
        <v>53.18</v>
      </c>
      <c r="N48" s="17" t="s">
        <v>50</v>
      </c>
      <c r="O48" s="33"/>
      <c r="P48" s="6"/>
      <c r="Q48" s="20"/>
      <c r="R48" s="7"/>
      <c r="S48" s="6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2"/>
      <c r="BV48" s="7" t="s">
        <v>4</v>
      </c>
      <c r="BW48" s="7">
        <f>70.23</f>
        <v>70.23</v>
      </c>
      <c r="BX48" s="33"/>
    </row>
    <row r="49" spans="1:76" ht="15.5" thickBot="1" x14ac:dyDescent="0.45">
      <c r="A49" s="6" t="s">
        <v>25</v>
      </c>
      <c r="B49" s="18">
        <v>3.9085648148148147E-2</v>
      </c>
      <c r="C49" s="46">
        <v>52.21</v>
      </c>
      <c r="D49" s="48" t="s">
        <v>49</v>
      </c>
      <c r="E49" s="47"/>
      <c r="F49" s="6" t="s">
        <v>86</v>
      </c>
      <c r="G49" s="18">
        <v>3.8252314814814815E-2</v>
      </c>
      <c r="H49" s="7">
        <v>56.31</v>
      </c>
      <c r="I49" s="6" t="s">
        <v>46</v>
      </c>
      <c r="J49" s="33"/>
      <c r="K49" s="27" t="s">
        <v>32</v>
      </c>
      <c r="L49" s="13">
        <v>3.9004629629629632E-2</v>
      </c>
      <c r="M49" s="41">
        <v>46.8</v>
      </c>
      <c r="N49" s="17" t="s">
        <v>46</v>
      </c>
      <c r="O49" s="33"/>
      <c r="P49" s="6"/>
      <c r="Q49" s="20"/>
      <c r="R49" s="7"/>
      <c r="S49" s="6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66" t="s">
        <v>72</v>
      </c>
      <c r="BT49" s="67"/>
      <c r="BU49" s="2"/>
      <c r="BV49" s="2" t="s">
        <v>93</v>
      </c>
      <c r="BW49" s="2">
        <f>59.17</f>
        <v>59.17</v>
      </c>
      <c r="BX49" s="33"/>
    </row>
    <row r="50" spans="1:76" ht="15" x14ac:dyDescent="0.4">
      <c r="A50" s="6" t="s">
        <v>9</v>
      </c>
      <c r="B50" s="18">
        <v>4.0069444444444442E-2</v>
      </c>
      <c r="C50" s="46">
        <v>57.63</v>
      </c>
      <c r="D50" s="48" t="s">
        <v>60</v>
      </c>
      <c r="E50" s="47"/>
      <c r="F50" s="27" t="s">
        <v>9</v>
      </c>
      <c r="G50" s="13">
        <v>3.8379629629629632E-2</v>
      </c>
      <c r="H50" s="7">
        <v>67.400000000000006</v>
      </c>
      <c r="I50" s="6" t="s">
        <v>60</v>
      </c>
      <c r="J50" s="33"/>
      <c r="K50" s="27" t="s">
        <v>28</v>
      </c>
      <c r="L50" s="19">
        <v>4.2592592592592592E-2</v>
      </c>
      <c r="M50" s="41">
        <v>49.95</v>
      </c>
      <c r="N50" s="17" t="s">
        <v>50</v>
      </c>
      <c r="O50" s="33"/>
      <c r="P50" s="22"/>
      <c r="Q50" s="30"/>
      <c r="R50" s="23"/>
      <c r="S50" s="22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2"/>
      <c r="BV50" s="7" t="s">
        <v>94</v>
      </c>
      <c r="BW50" s="7">
        <f>58.61</f>
        <v>58.61</v>
      </c>
      <c r="BX50" s="2"/>
    </row>
    <row r="51" spans="1:76" ht="15" x14ac:dyDescent="0.4">
      <c r="A51" s="6" t="s">
        <v>66</v>
      </c>
      <c r="B51" s="18">
        <v>4.1087962962962958E-2</v>
      </c>
      <c r="C51" s="46">
        <v>48.9</v>
      </c>
      <c r="D51" s="48" t="s">
        <v>49</v>
      </c>
      <c r="E51" s="47"/>
      <c r="F51" s="27" t="s">
        <v>11</v>
      </c>
      <c r="G51" s="13">
        <v>3.9699074074074074E-2</v>
      </c>
      <c r="H51" s="7">
        <v>55.86</v>
      </c>
      <c r="I51" s="6" t="s">
        <v>49</v>
      </c>
      <c r="J51" s="33"/>
      <c r="K51" s="27" t="s">
        <v>34</v>
      </c>
      <c r="L51" s="19">
        <v>4.7708333333333332E-2</v>
      </c>
      <c r="M51" s="41">
        <v>41.17</v>
      </c>
      <c r="N51" s="17" t="s">
        <v>48</v>
      </c>
      <c r="O51" s="33"/>
      <c r="P51" s="33"/>
      <c r="Q51" s="24"/>
      <c r="R51" s="2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9" t="s">
        <v>0</v>
      </c>
      <c r="BT51" s="39" t="s">
        <v>36</v>
      </c>
      <c r="BU51" s="33"/>
      <c r="BV51" s="7" t="s">
        <v>95</v>
      </c>
      <c r="BW51" s="7">
        <f>55.05</f>
        <v>55.05</v>
      </c>
      <c r="BX51" s="33"/>
    </row>
    <row r="52" spans="1:76" ht="15" x14ac:dyDescent="0.4">
      <c r="A52" s="6" t="s">
        <v>15</v>
      </c>
      <c r="B52" s="18">
        <v>4.1261574074074069E-2</v>
      </c>
      <c r="C52" s="46">
        <v>47.55</v>
      </c>
      <c r="D52" s="48" t="s">
        <v>47</v>
      </c>
      <c r="E52" s="47"/>
      <c r="F52" s="27" t="s">
        <v>28</v>
      </c>
      <c r="G52" s="19">
        <v>4.2372685185185187E-2</v>
      </c>
      <c r="H52" s="7">
        <v>58.84</v>
      </c>
      <c r="I52" s="6" t="s">
        <v>50</v>
      </c>
      <c r="J52" s="33"/>
      <c r="K52" s="27" t="s">
        <v>80</v>
      </c>
      <c r="L52" s="19">
        <v>5.603009259259259E-2</v>
      </c>
      <c r="M52" s="41">
        <v>45.05</v>
      </c>
      <c r="N52" s="17" t="s">
        <v>81</v>
      </c>
      <c r="O52" s="33"/>
      <c r="P52" s="33"/>
      <c r="Q52" s="24"/>
      <c r="R52" s="2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7" t="s">
        <v>13</v>
      </c>
      <c r="BW52" s="7">
        <f>51.41</f>
        <v>51.41</v>
      </c>
      <c r="BX52" s="5"/>
    </row>
    <row r="53" spans="1:76" ht="15" x14ac:dyDescent="0.4">
      <c r="A53" s="6" t="s">
        <v>28</v>
      </c>
      <c r="B53" s="20">
        <v>4.7349537037037037E-2</v>
      </c>
      <c r="C53" s="46">
        <v>47.01</v>
      </c>
      <c r="D53" s="48" t="s">
        <v>50</v>
      </c>
      <c r="E53" s="47"/>
      <c r="F53" s="27" t="s">
        <v>23</v>
      </c>
      <c r="G53" s="19">
        <v>4.3692129629629629E-2</v>
      </c>
      <c r="H53" s="7">
        <v>55.71</v>
      </c>
      <c r="I53" s="6" t="s">
        <v>50</v>
      </c>
      <c r="J53" s="33"/>
      <c r="K53" s="33"/>
      <c r="L53" s="33"/>
      <c r="M53" s="33"/>
      <c r="N53" s="33"/>
      <c r="O53" s="33"/>
      <c r="P53" s="33"/>
      <c r="Q53" s="24"/>
      <c r="R53" s="2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6" t="s">
        <v>12</v>
      </c>
      <c r="BT53" s="7">
        <f>61.4+57.33+65.11+62.37</f>
        <v>246.20999999999998</v>
      </c>
      <c r="BU53" s="33"/>
      <c r="BV53" s="7" t="s">
        <v>22</v>
      </c>
      <c r="BW53" s="7">
        <f>50.79</f>
        <v>50.79</v>
      </c>
      <c r="BX53" s="33"/>
    </row>
    <row r="54" spans="1:76" ht="15" x14ac:dyDescent="0.4">
      <c r="A54" s="6" t="s">
        <v>23</v>
      </c>
      <c r="B54" s="20">
        <v>5.1712962962962961E-2</v>
      </c>
      <c r="C54" s="46">
        <v>42.03</v>
      </c>
      <c r="D54" s="48" t="s">
        <v>50</v>
      </c>
      <c r="E54" s="47"/>
      <c r="F54" s="27" t="s">
        <v>34</v>
      </c>
      <c r="G54" s="19">
        <v>5.061342592592593E-2</v>
      </c>
      <c r="H54" s="7">
        <v>45.96</v>
      </c>
      <c r="I54" s="6" t="s">
        <v>48</v>
      </c>
      <c r="J54" s="33"/>
      <c r="K54" s="33"/>
      <c r="L54" s="33"/>
      <c r="M54" s="33"/>
      <c r="N54" s="33"/>
      <c r="O54" s="33"/>
      <c r="P54" s="33"/>
      <c r="Q54" s="24"/>
      <c r="R54" s="2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6" t="s">
        <v>75</v>
      </c>
      <c r="BT54" s="7">
        <f>52.87+63.55+56.01+68.81</f>
        <v>241.23999999999998</v>
      </c>
      <c r="BU54" s="33"/>
      <c r="BV54" s="7" t="s">
        <v>96</v>
      </c>
      <c r="BW54" s="7">
        <f>50.18</f>
        <v>50.18</v>
      </c>
      <c r="BX54" s="5"/>
    </row>
    <row r="55" spans="1:76" ht="15" x14ac:dyDescent="0.4">
      <c r="A55" s="6" t="s">
        <v>29</v>
      </c>
      <c r="B55" s="20">
        <v>5.2418981481481476E-2</v>
      </c>
      <c r="C55" s="46">
        <v>41.47</v>
      </c>
      <c r="D55" s="48" t="s">
        <v>50</v>
      </c>
      <c r="E55" s="47"/>
      <c r="F55" s="27" t="s">
        <v>61</v>
      </c>
      <c r="G55" s="19">
        <v>5.1215277777777783E-2</v>
      </c>
      <c r="H55" s="7">
        <v>46.42</v>
      </c>
      <c r="I55" s="6" t="s">
        <v>48</v>
      </c>
      <c r="J55" s="33"/>
      <c r="K55" s="33"/>
      <c r="L55" s="33"/>
      <c r="M55" s="33"/>
      <c r="N55" s="33"/>
      <c r="O55" s="33"/>
      <c r="P55" s="33"/>
      <c r="Q55" s="24"/>
      <c r="R55" s="2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17" t="s">
        <v>89</v>
      </c>
      <c r="BT55" s="17">
        <f>55.84+62.77+56.97+45.54</f>
        <v>221.12</v>
      </c>
      <c r="BU55" s="33"/>
      <c r="BV55" s="6" t="s">
        <v>115</v>
      </c>
      <c r="BW55" s="7">
        <f>46.2</f>
        <v>46.2</v>
      </c>
      <c r="BX55" s="33"/>
    </row>
    <row r="56" spans="1:76" ht="15" x14ac:dyDescent="0.4">
      <c r="A56" s="6" t="s">
        <v>97</v>
      </c>
      <c r="B56" s="20">
        <v>5.2488425925925924E-2</v>
      </c>
      <c r="C56" s="46">
        <v>37.770000000000003</v>
      </c>
      <c r="D56" s="48" t="s">
        <v>49</v>
      </c>
      <c r="E56" s="47"/>
      <c r="F56" s="27" t="s">
        <v>80</v>
      </c>
      <c r="G56" s="19">
        <v>5.3402777777777778E-2</v>
      </c>
      <c r="H56" s="7">
        <v>56.26</v>
      </c>
      <c r="I56" s="6" t="s">
        <v>81</v>
      </c>
      <c r="J56" s="33"/>
      <c r="K56" s="33"/>
      <c r="L56" s="33"/>
      <c r="M56" s="33"/>
      <c r="N56" s="33"/>
      <c r="O56" s="33"/>
      <c r="P56" s="33"/>
      <c r="Q56" s="26"/>
      <c r="R56" s="2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6" t="s">
        <v>64</v>
      </c>
      <c r="BT56" s="7">
        <f>36.6+29.06+26.5+41.57</f>
        <v>133.72999999999999</v>
      </c>
      <c r="BU56" s="33"/>
      <c r="BV56" s="7" t="s">
        <v>117</v>
      </c>
      <c r="BW56" s="7">
        <f>45.46</f>
        <v>45.46</v>
      </c>
      <c r="BX56" s="33"/>
    </row>
    <row r="57" spans="1:76" ht="15" x14ac:dyDescent="0.4">
      <c r="A57" s="6" t="s">
        <v>16</v>
      </c>
      <c r="B57" s="20">
        <v>5.4398148148148147E-2</v>
      </c>
      <c r="C57" s="46">
        <v>40.909999999999997</v>
      </c>
      <c r="D57" s="48" t="s">
        <v>50</v>
      </c>
      <c r="E57" s="47"/>
      <c r="F57" s="27" t="s">
        <v>79</v>
      </c>
      <c r="G57" s="19">
        <v>5.3692129629629631E-2</v>
      </c>
      <c r="H57" s="7">
        <v>46.43</v>
      </c>
      <c r="I57" s="6" t="s">
        <v>50</v>
      </c>
      <c r="J57" s="33"/>
      <c r="K57" s="33"/>
      <c r="L57" s="33"/>
      <c r="M57" s="33"/>
      <c r="N57" s="33"/>
      <c r="O57" s="33"/>
      <c r="P57" s="33"/>
      <c r="Q57" s="26"/>
      <c r="R57" s="2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7" t="s">
        <v>51</v>
      </c>
      <c r="BW57" s="7">
        <f>40.48</f>
        <v>40.479999999999997</v>
      </c>
      <c r="BX57" s="33"/>
    </row>
    <row r="58" spans="1:76" ht="15" x14ac:dyDescent="0.4">
      <c r="A58" s="27" t="s">
        <v>34</v>
      </c>
      <c r="B58" s="19">
        <v>5.4699074074074074E-2</v>
      </c>
      <c r="C58" s="46">
        <v>38</v>
      </c>
      <c r="D58" s="48" t="s">
        <v>48</v>
      </c>
      <c r="E58" s="47"/>
      <c r="F58" s="27" t="s">
        <v>63</v>
      </c>
      <c r="G58" s="19">
        <v>5.3703703703703698E-2</v>
      </c>
      <c r="H58" s="7">
        <v>42.52</v>
      </c>
      <c r="I58" s="6" t="s">
        <v>49</v>
      </c>
      <c r="J58" s="33"/>
      <c r="K58" s="6"/>
      <c r="L58" s="18"/>
      <c r="M58" s="7"/>
      <c r="N58" s="6"/>
      <c r="O58" s="33"/>
      <c r="P58" s="33"/>
      <c r="Q58" s="26"/>
      <c r="R58" s="2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6" t="s">
        <v>80</v>
      </c>
      <c r="BT58" s="7">
        <f>45.63+56.25+45.05+60.07</f>
        <v>207</v>
      </c>
      <c r="BU58" s="33"/>
      <c r="BV58" s="33"/>
      <c r="BW58" s="33"/>
      <c r="BX58" s="33"/>
    </row>
    <row r="59" spans="1:76" ht="15" x14ac:dyDescent="0.4">
      <c r="A59" s="48" t="s">
        <v>80</v>
      </c>
      <c r="B59" s="19">
        <v>5.8645833333333335E-2</v>
      </c>
      <c r="C59" s="46">
        <v>45.63</v>
      </c>
      <c r="D59" s="48" t="s">
        <v>81</v>
      </c>
      <c r="E59" s="47"/>
      <c r="F59" s="33"/>
      <c r="G59" s="33"/>
      <c r="H59" s="33"/>
      <c r="I59" s="33"/>
      <c r="J59" s="33"/>
      <c r="K59" s="6"/>
      <c r="L59" s="18"/>
      <c r="M59" s="7"/>
      <c r="N59" s="6"/>
      <c r="O59" s="33"/>
      <c r="P59" s="33"/>
      <c r="Q59" s="26"/>
      <c r="R59" s="2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6" t="s">
        <v>34</v>
      </c>
      <c r="BT59" s="6">
        <f>38+45.96+41.17+47.01</f>
        <v>172.14000000000001</v>
      </c>
      <c r="BU59" s="33"/>
      <c r="BV59" s="7" t="s">
        <v>78</v>
      </c>
      <c r="BW59" s="7">
        <f>63.39</f>
        <v>63.39</v>
      </c>
      <c r="BX59" s="2"/>
    </row>
    <row r="60" spans="1:76" ht="15" x14ac:dyDescent="0.4">
      <c r="A60" s="52"/>
      <c r="B60" s="53"/>
      <c r="C60" s="33"/>
      <c r="D60" s="33"/>
      <c r="E60" s="33"/>
      <c r="F60" s="33"/>
      <c r="G60" s="26"/>
      <c r="H60" s="33"/>
      <c r="I60" s="33"/>
      <c r="J60" s="33"/>
      <c r="K60" s="33"/>
      <c r="L60" s="24"/>
      <c r="M60" s="2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7" t="s">
        <v>92</v>
      </c>
      <c r="BW60" s="7">
        <f>62.68</f>
        <v>62.68</v>
      </c>
      <c r="BX60" s="2"/>
    </row>
    <row r="61" spans="1:76" ht="15" x14ac:dyDescent="0.4">
      <c r="A61" s="52"/>
      <c r="B61" s="53"/>
      <c r="C61" s="33"/>
      <c r="D61" s="33"/>
      <c r="E61" s="33"/>
      <c r="F61" s="33"/>
      <c r="G61" s="26"/>
      <c r="H61" s="33"/>
      <c r="I61" s="33"/>
      <c r="J61" s="33"/>
      <c r="K61" s="33"/>
      <c r="L61" s="24"/>
      <c r="M61" s="2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6" t="s">
        <v>142</v>
      </c>
      <c r="BW61" s="6">
        <f>62.19</f>
        <v>62.19</v>
      </c>
      <c r="BX61" s="2"/>
    </row>
    <row r="62" spans="1:76" ht="15" x14ac:dyDescent="0.4">
      <c r="A62" s="52"/>
      <c r="B62" s="53"/>
      <c r="C62" s="33"/>
      <c r="D62" s="33"/>
      <c r="E62" s="33"/>
      <c r="F62" s="33"/>
      <c r="G62" s="26"/>
      <c r="H62" s="33"/>
      <c r="I62" s="33"/>
      <c r="J62" s="33"/>
      <c r="K62" s="33"/>
      <c r="L62" s="24"/>
      <c r="M62" s="2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7" t="s">
        <v>66</v>
      </c>
      <c r="BW62" s="7">
        <f>48.9</f>
        <v>48.9</v>
      </c>
      <c r="BX62" s="2"/>
    </row>
    <row r="63" spans="1:76" x14ac:dyDescent="0.35">
      <c r="BS63" s="33"/>
      <c r="BT63" s="33"/>
      <c r="BU63" s="33"/>
      <c r="BV63" s="7" t="s">
        <v>15</v>
      </c>
      <c r="BW63" s="7">
        <f>47.55</f>
        <v>47.55</v>
      </c>
      <c r="BX63" s="2"/>
    </row>
    <row r="64" spans="1:76" x14ac:dyDescent="0.35">
      <c r="BS64" s="33"/>
      <c r="BT64" s="33"/>
      <c r="BU64" s="33"/>
      <c r="BV64" s="7" t="s">
        <v>32</v>
      </c>
      <c r="BW64" s="7">
        <f>46.8</f>
        <v>46.8</v>
      </c>
      <c r="BX64" s="2"/>
    </row>
    <row r="65" spans="71:76" x14ac:dyDescent="0.35">
      <c r="BS65" s="33"/>
      <c r="BT65" s="33"/>
      <c r="BU65" s="33"/>
      <c r="BV65" s="6" t="s">
        <v>116</v>
      </c>
      <c r="BW65" s="6">
        <f>45.62</f>
        <v>45.62</v>
      </c>
      <c r="BX65" s="2"/>
    </row>
    <row r="66" spans="71:76" x14ac:dyDescent="0.35">
      <c r="BS66" s="33"/>
      <c r="BT66" s="33"/>
      <c r="BU66" s="33"/>
      <c r="BV66" s="6" t="s">
        <v>118</v>
      </c>
      <c r="BW66" s="6">
        <f>43.45</f>
        <v>43.45</v>
      </c>
      <c r="BX66" s="2"/>
    </row>
    <row r="67" spans="71:76" x14ac:dyDescent="0.35">
      <c r="BS67" s="33"/>
      <c r="BT67" s="33"/>
      <c r="BU67" s="33"/>
      <c r="BV67" s="7" t="s">
        <v>97</v>
      </c>
      <c r="BW67" s="7">
        <f>37.77</f>
        <v>37.770000000000003</v>
      </c>
      <c r="BX67" s="2"/>
    </row>
    <row r="68" spans="71:76" x14ac:dyDescent="0.35">
      <c r="BS68" s="33"/>
      <c r="BT68" s="33"/>
      <c r="BU68" s="33"/>
      <c r="BV68" s="33" t="s">
        <v>120</v>
      </c>
      <c r="BW68" s="33">
        <f>34.38</f>
        <v>34.380000000000003</v>
      </c>
      <c r="BX68" s="2"/>
    </row>
    <row r="69" spans="71:76" x14ac:dyDescent="0.35">
      <c r="BS69" s="33"/>
      <c r="BT69" s="33"/>
      <c r="BU69" s="33"/>
      <c r="BV69" s="22"/>
      <c r="BW69" s="22"/>
      <c r="BX69" s="33"/>
    </row>
    <row r="70" spans="71:76" x14ac:dyDescent="0.35">
      <c r="BS70" s="33"/>
      <c r="BT70" s="33"/>
      <c r="BU70" s="33"/>
      <c r="BV70" s="33"/>
      <c r="BW70" s="33"/>
      <c r="BX70" s="33"/>
    </row>
    <row r="71" spans="71:76" x14ac:dyDescent="0.35">
      <c r="BS71" s="33"/>
      <c r="BT71" s="33"/>
      <c r="BU71" s="33"/>
      <c r="BV71" s="33"/>
      <c r="BW71" s="33"/>
      <c r="BX71" s="33"/>
    </row>
    <row r="72" spans="71:76" x14ac:dyDescent="0.35">
      <c r="BS72" s="33"/>
      <c r="BT72" s="33"/>
      <c r="BU72" s="33"/>
      <c r="BV72" s="33"/>
      <c r="BW72" s="33"/>
      <c r="BX72" s="33"/>
    </row>
    <row r="73" spans="71:76" x14ac:dyDescent="0.35">
      <c r="BS73" s="33"/>
      <c r="BT73" s="33"/>
      <c r="BU73" s="33"/>
      <c r="BV73" s="33"/>
      <c r="BW73" s="33"/>
      <c r="BX73" s="33"/>
    </row>
    <row r="74" spans="71:76" x14ac:dyDescent="0.35">
      <c r="BS74" s="33"/>
      <c r="BT74" s="33"/>
      <c r="BU74" s="33"/>
      <c r="BV74" s="33"/>
      <c r="BW74" s="33"/>
      <c r="BX74" s="33"/>
    </row>
    <row r="75" spans="71:76" x14ac:dyDescent="0.35">
      <c r="BS75" s="33"/>
      <c r="BT75" s="33"/>
      <c r="BU75" s="33"/>
      <c r="BV75" s="33"/>
      <c r="BW75" s="33"/>
      <c r="BX75" s="33"/>
    </row>
    <row r="76" spans="71:76" x14ac:dyDescent="0.35">
      <c r="BS76" s="33"/>
      <c r="BT76" s="33"/>
      <c r="BU76" s="33"/>
      <c r="BV76" s="33"/>
      <c r="BW76" s="33"/>
      <c r="BX76" s="33"/>
    </row>
    <row r="77" spans="71:76" x14ac:dyDescent="0.35">
      <c r="BS77" s="33"/>
      <c r="BT77" s="33"/>
      <c r="BU77" s="33"/>
      <c r="BV77" s="33"/>
      <c r="BW77" s="33"/>
      <c r="BX77" s="33"/>
    </row>
    <row r="78" spans="71:76" x14ac:dyDescent="0.35">
      <c r="BS78" s="33"/>
      <c r="BT78" s="33"/>
      <c r="BU78" s="33"/>
      <c r="BV78" s="33"/>
      <c r="BW78" s="33"/>
    </row>
    <row r="79" spans="71:76" x14ac:dyDescent="0.35">
      <c r="BS79" s="33"/>
      <c r="BT79" s="33"/>
      <c r="BU79" s="33"/>
      <c r="BV79" s="33"/>
      <c r="BW79" s="33"/>
    </row>
    <row r="80" spans="71:76" x14ac:dyDescent="0.35">
      <c r="BS80" s="33"/>
      <c r="BT80" s="33"/>
      <c r="BU80" s="33"/>
      <c r="BV80" s="33"/>
      <c r="BW80" s="33"/>
    </row>
    <row r="81" spans="71:75" x14ac:dyDescent="0.35">
      <c r="BS81" s="33"/>
      <c r="BT81" s="33"/>
      <c r="BU81" s="33"/>
      <c r="BV81" s="33"/>
      <c r="BW81" s="33"/>
    </row>
    <row r="82" spans="71:75" x14ac:dyDescent="0.35">
      <c r="BS82" s="33"/>
      <c r="BT82" s="33"/>
      <c r="BU82" s="33"/>
      <c r="BV82" s="33"/>
      <c r="BW82" s="33"/>
    </row>
    <row r="83" spans="71:75" x14ac:dyDescent="0.35">
      <c r="BS83" s="33"/>
      <c r="BT83" s="33"/>
      <c r="BU83" s="33"/>
      <c r="BV83" s="33"/>
      <c r="BW83" s="33"/>
    </row>
    <row r="84" spans="71:75" x14ac:dyDescent="0.35">
      <c r="BS84" s="33"/>
      <c r="BT84" s="33"/>
      <c r="BU84" s="33"/>
      <c r="BV84" s="33"/>
      <c r="BW84" s="33"/>
    </row>
    <row r="85" spans="71:75" x14ac:dyDescent="0.35">
      <c r="BS85" s="33"/>
      <c r="BT85" s="33"/>
      <c r="BU85" s="33"/>
      <c r="BV85" s="33"/>
      <c r="BW85" s="33"/>
    </row>
    <row r="86" spans="71:75" x14ac:dyDescent="0.35">
      <c r="BS86" s="33"/>
      <c r="BT86" s="33"/>
      <c r="BU86" s="33"/>
      <c r="BV86" s="33"/>
      <c r="BW86" s="33"/>
    </row>
    <row r="87" spans="71:75" x14ac:dyDescent="0.35">
      <c r="BS87" s="33"/>
      <c r="BT87" s="33"/>
      <c r="BU87" s="33"/>
      <c r="BV87" s="33"/>
      <c r="BW87" s="33"/>
    </row>
  </sheetData>
  <mergeCells count="37">
    <mergeCell ref="BS49:BT49"/>
    <mergeCell ref="BV43:BW43"/>
    <mergeCell ref="BN1:BQ1"/>
    <mergeCell ref="BN3:BQ3"/>
    <mergeCell ref="BV19:BW19"/>
    <mergeCell ref="BS20:BT20"/>
    <mergeCell ref="BS30:BT30"/>
    <mergeCell ref="BS36:BT36"/>
    <mergeCell ref="U1:X1"/>
    <mergeCell ref="BS1:BT1"/>
    <mergeCell ref="BS3:BT3"/>
    <mergeCell ref="A1:D1"/>
    <mergeCell ref="F1:I1"/>
    <mergeCell ref="A3:D3"/>
    <mergeCell ref="F3:I3"/>
    <mergeCell ref="U3:X3"/>
    <mergeCell ref="K1:N1"/>
    <mergeCell ref="P1:S1"/>
    <mergeCell ref="K3:N3"/>
    <mergeCell ref="P3:S3"/>
    <mergeCell ref="AE1:AH1"/>
    <mergeCell ref="AJ1:AM1"/>
    <mergeCell ref="AE3:AH3"/>
    <mergeCell ref="AJ3:AM3"/>
    <mergeCell ref="Z1:AC1"/>
    <mergeCell ref="Z3:AC3"/>
    <mergeCell ref="BV3:BW3"/>
    <mergeCell ref="AO1:AR1"/>
    <mergeCell ref="AO3:AR3"/>
    <mergeCell ref="AT1:AW1"/>
    <mergeCell ref="AT3:AW3"/>
    <mergeCell ref="AY1:BB1"/>
    <mergeCell ref="BD1:BG1"/>
    <mergeCell ref="AY3:BB3"/>
    <mergeCell ref="BD3:BG3"/>
    <mergeCell ref="BI1:BL1"/>
    <mergeCell ref="BI3:BL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2"/>
  <sheetViews>
    <sheetView tabSelected="1" workbookViewId="0">
      <selection activeCell="Q61" sqref="Q61"/>
    </sheetView>
  </sheetViews>
  <sheetFormatPr defaultRowHeight="14.5" x14ac:dyDescent="0.35"/>
  <cols>
    <col min="1" max="1" width="19.81640625" customWidth="1"/>
    <col min="3" max="3" width="5.7265625" customWidth="1"/>
    <col min="4" max="4" width="3.7265625" customWidth="1"/>
    <col min="5" max="6" width="5.7265625" customWidth="1"/>
    <col min="7" max="7" width="3.7265625" customWidth="1"/>
    <col min="8" max="8" width="19.81640625" customWidth="1"/>
    <col min="10" max="10" width="5.7265625" customWidth="1"/>
  </cols>
  <sheetData>
    <row r="1" spans="1:10" ht="15" thickBot="1" x14ac:dyDescent="0.4">
      <c r="A1" s="68" t="s">
        <v>82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thickTop="1" x14ac:dyDescent="0.35">
      <c r="A3" s="83" t="s">
        <v>0</v>
      </c>
      <c r="B3" s="86" t="s">
        <v>1</v>
      </c>
      <c r="C3" s="89" t="s">
        <v>2</v>
      </c>
      <c r="D3" s="32"/>
      <c r="E3" s="32"/>
      <c r="F3" s="32"/>
      <c r="G3" s="32"/>
      <c r="H3" s="83" t="s">
        <v>0</v>
      </c>
      <c r="I3" s="86" t="s">
        <v>1</v>
      </c>
      <c r="J3" s="89" t="s">
        <v>2</v>
      </c>
    </row>
    <row r="4" spans="1:10" x14ac:dyDescent="0.35">
      <c r="A4" s="84"/>
      <c r="B4" s="87"/>
      <c r="C4" s="90"/>
      <c r="D4" s="32"/>
      <c r="E4" s="32"/>
      <c r="F4" s="32"/>
      <c r="G4" s="32"/>
      <c r="H4" s="84"/>
      <c r="I4" s="87"/>
      <c r="J4" s="90"/>
    </row>
    <row r="5" spans="1:10" ht="15" thickBot="1" x14ac:dyDescent="0.4">
      <c r="A5" s="85"/>
      <c r="B5" s="88"/>
      <c r="C5" s="91"/>
      <c r="D5" s="32"/>
      <c r="E5" s="32"/>
      <c r="F5" s="32"/>
      <c r="G5" s="32"/>
      <c r="H5" s="85"/>
      <c r="I5" s="88"/>
      <c r="J5" s="91"/>
    </row>
    <row r="6" spans="1:10" ht="15" thickTop="1" x14ac:dyDescent="0.35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0" x14ac:dyDescent="0.35">
      <c r="A7" s="17" t="s">
        <v>144</v>
      </c>
      <c r="B7" s="16">
        <f>62.44+51.12+48.39+59.33+50.81+59.95+53.05+55.59+51.75</f>
        <v>492.42999999999995</v>
      </c>
      <c r="C7" s="6">
        <v>11</v>
      </c>
      <c r="D7" s="33"/>
      <c r="E7" s="81"/>
      <c r="F7" s="81"/>
      <c r="G7" s="33"/>
      <c r="H7" s="16" t="s">
        <v>83</v>
      </c>
      <c r="I7" s="16">
        <f>62.26+68.21</f>
        <v>130.47</v>
      </c>
      <c r="J7" s="6">
        <v>2</v>
      </c>
    </row>
    <row r="8" spans="1:10" x14ac:dyDescent="0.35">
      <c r="A8" s="17" t="s">
        <v>65</v>
      </c>
      <c r="B8" s="16">
        <f>45.96+54.51+47.77+56.88+52.46+51.38+58.35+45.98+59.01</f>
        <v>472.3</v>
      </c>
      <c r="C8" s="40">
        <v>11</v>
      </c>
      <c r="D8" s="33"/>
      <c r="E8" s="33"/>
      <c r="F8" s="33"/>
      <c r="G8" s="33"/>
      <c r="H8" s="16" t="s">
        <v>52</v>
      </c>
      <c r="I8" s="16">
        <f>64.36+65.49</f>
        <v>129.85</v>
      </c>
      <c r="J8" s="6">
        <v>2</v>
      </c>
    </row>
    <row r="9" spans="1:10" ht="15.75" customHeight="1" x14ac:dyDescent="0.35">
      <c r="A9" s="33"/>
      <c r="B9" s="33"/>
      <c r="C9" s="33"/>
      <c r="D9" s="33"/>
      <c r="E9" s="82"/>
      <c r="F9" s="82"/>
      <c r="G9" s="33"/>
      <c r="H9" s="16" t="s">
        <v>53</v>
      </c>
      <c r="I9" s="16">
        <f>67.89+59.82</f>
        <v>127.71000000000001</v>
      </c>
      <c r="J9" s="6">
        <v>2</v>
      </c>
    </row>
    <row r="10" spans="1:10" x14ac:dyDescent="0.35">
      <c r="A10" s="17" t="s">
        <v>10</v>
      </c>
      <c r="B10" s="16">
        <f>73.17+61.08+58.27+72+67.73+75.93+68.46+67</f>
        <v>543.64</v>
      </c>
      <c r="C10" s="6">
        <v>10</v>
      </c>
      <c r="D10" s="33"/>
      <c r="E10" s="82"/>
      <c r="F10" s="82"/>
      <c r="G10" s="33"/>
      <c r="H10" s="16" t="s">
        <v>84</v>
      </c>
      <c r="I10" s="16">
        <f>53.32+57.53</f>
        <v>110.85</v>
      </c>
      <c r="J10" s="6">
        <v>2</v>
      </c>
    </row>
    <row r="11" spans="1:10" x14ac:dyDescent="0.35">
      <c r="A11" s="6" t="s">
        <v>145</v>
      </c>
      <c r="B11" s="7">
        <f>51.73+54.63+53.16+63.95+60.32+68.34+64.38+58.21+57.99</f>
        <v>532.70999999999992</v>
      </c>
      <c r="C11" s="6">
        <v>10</v>
      </c>
      <c r="D11" s="33"/>
      <c r="E11" s="82"/>
      <c r="F11" s="82"/>
      <c r="G11" s="33"/>
      <c r="H11" s="16" t="s">
        <v>85</v>
      </c>
      <c r="I11" s="16">
        <f>57.03+50.11</f>
        <v>107.14</v>
      </c>
      <c r="J11" s="6">
        <v>2</v>
      </c>
    </row>
    <row r="12" spans="1:10" x14ac:dyDescent="0.35">
      <c r="A12" s="33"/>
      <c r="B12" s="33"/>
      <c r="C12" s="33"/>
      <c r="D12" s="33"/>
      <c r="E12" s="82"/>
      <c r="F12" s="82"/>
      <c r="G12" s="33"/>
      <c r="H12" s="16" t="s">
        <v>11</v>
      </c>
      <c r="I12" s="16">
        <f>55.86+50.75</f>
        <v>106.61</v>
      </c>
      <c r="J12" s="6">
        <v>2</v>
      </c>
    </row>
    <row r="13" spans="1:10" x14ac:dyDescent="0.35">
      <c r="A13" s="17" t="s">
        <v>3</v>
      </c>
      <c r="B13" s="16">
        <f>63.24+71.78+67.12+54.23+70.64+55.87+61.57+71.15</f>
        <v>515.6</v>
      </c>
      <c r="C13" s="6">
        <v>9</v>
      </c>
      <c r="D13" s="33"/>
      <c r="E13" s="81"/>
      <c r="F13" s="81"/>
      <c r="G13" s="33"/>
      <c r="H13" s="16" t="s">
        <v>86</v>
      </c>
      <c r="I13" s="16">
        <f>48.88+56.31</f>
        <v>105.19</v>
      </c>
      <c r="J13" s="6">
        <v>2</v>
      </c>
    </row>
    <row r="14" spans="1:10" x14ac:dyDescent="0.35">
      <c r="A14" s="17" t="s">
        <v>146</v>
      </c>
      <c r="B14" s="16">
        <f>50.29+56.48+53.41+65.63+61.86+43.3+66.2+62.57</f>
        <v>459.74</v>
      </c>
      <c r="C14" s="6">
        <v>9</v>
      </c>
      <c r="D14" s="33"/>
      <c r="E14" s="81"/>
      <c r="F14" s="81"/>
      <c r="G14" s="33"/>
      <c r="H14" s="7" t="s">
        <v>61</v>
      </c>
      <c r="I14" s="7">
        <f>46.42+55.06</f>
        <v>101.48</v>
      </c>
      <c r="J14" s="6">
        <v>2</v>
      </c>
    </row>
    <row r="15" spans="1:10" x14ac:dyDescent="0.35">
      <c r="A15" s="17" t="s">
        <v>31</v>
      </c>
      <c r="B15" s="16">
        <f>43.13+56.8+44.96+48.42+50.81+55.84+54.01+50.63</f>
        <v>404.6</v>
      </c>
      <c r="C15" s="6">
        <v>9</v>
      </c>
      <c r="D15" s="33"/>
      <c r="E15" s="82"/>
      <c r="F15" s="82"/>
      <c r="G15" s="33"/>
      <c r="H15" s="6" t="s">
        <v>114</v>
      </c>
      <c r="I15" s="6">
        <f>51.51+48.53</f>
        <v>100.03999999999999</v>
      </c>
      <c r="J15" s="6">
        <v>2</v>
      </c>
    </row>
    <row r="16" spans="1:10" x14ac:dyDescent="0.35">
      <c r="A16" s="6" t="s">
        <v>136</v>
      </c>
      <c r="B16" s="7">
        <f>36.81+48.95+30.95+47.64+33.39+48.68+47.2+51.2+47.31</f>
        <v>392.13</v>
      </c>
      <c r="C16" s="6">
        <v>9</v>
      </c>
      <c r="D16" s="33"/>
      <c r="E16" s="82"/>
      <c r="F16" s="82"/>
      <c r="G16" s="33"/>
      <c r="H16" s="16" t="s">
        <v>88</v>
      </c>
      <c r="I16" s="16">
        <f>46.38+50.41</f>
        <v>96.789999999999992</v>
      </c>
      <c r="J16" s="6">
        <v>2</v>
      </c>
    </row>
    <row r="17" spans="1:10" x14ac:dyDescent="0.35">
      <c r="A17" s="33"/>
      <c r="B17" s="33"/>
      <c r="C17" s="33"/>
      <c r="D17" s="33"/>
      <c r="E17" s="82"/>
      <c r="F17" s="82"/>
      <c r="G17" s="33"/>
      <c r="H17" s="7" t="s">
        <v>16</v>
      </c>
      <c r="I17" s="7">
        <f>40.91+55.88</f>
        <v>96.789999999999992</v>
      </c>
      <c r="J17" s="6">
        <v>2</v>
      </c>
    </row>
    <row r="18" spans="1:10" x14ac:dyDescent="0.35">
      <c r="A18" s="6" t="s">
        <v>9</v>
      </c>
      <c r="B18" s="7">
        <f>57.63+67.4+60.29+76.19+68.99+68.79+40.85+76.71</f>
        <v>516.85</v>
      </c>
      <c r="C18" s="6">
        <v>8</v>
      </c>
      <c r="D18" s="33"/>
      <c r="E18" s="33"/>
      <c r="F18" s="33"/>
      <c r="G18" s="33"/>
      <c r="H18" s="7" t="s">
        <v>79</v>
      </c>
      <c r="I18" s="7">
        <f>46.43+49.58</f>
        <v>96.009999999999991</v>
      </c>
      <c r="J18" s="6">
        <v>2</v>
      </c>
    </row>
    <row r="19" spans="1:10" x14ac:dyDescent="0.35">
      <c r="A19" s="17" t="s">
        <v>57</v>
      </c>
      <c r="B19" s="16">
        <f>58.38+72.65+55.43+64.73+68.34+67.89+40.13+73.04</f>
        <v>500.59</v>
      </c>
      <c r="C19" s="6">
        <v>8</v>
      </c>
      <c r="D19" s="33"/>
      <c r="E19" s="82"/>
      <c r="F19" s="82"/>
      <c r="G19" s="33"/>
      <c r="H19" s="16" t="s">
        <v>67</v>
      </c>
      <c r="I19" s="16">
        <f>54.36+34.36</f>
        <v>88.72</v>
      </c>
      <c r="J19" s="6">
        <v>2</v>
      </c>
    </row>
    <row r="20" spans="1:10" x14ac:dyDescent="0.35">
      <c r="A20" s="6" t="s">
        <v>137</v>
      </c>
      <c r="B20" s="7">
        <f>51.73+59.43+55.33+66.56+50.66+57.05+66.93+44.06</f>
        <v>451.75000000000006</v>
      </c>
      <c r="C20" s="40">
        <v>8</v>
      </c>
      <c r="D20" s="33"/>
      <c r="E20" s="82"/>
      <c r="F20" s="82"/>
      <c r="G20" s="33"/>
      <c r="H20" s="7" t="s">
        <v>147</v>
      </c>
      <c r="I20" s="7">
        <f>59.17+72.04</f>
        <v>131.21</v>
      </c>
      <c r="J20" s="6">
        <v>2</v>
      </c>
    </row>
    <row r="21" spans="1:10" x14ac:dyDescent="0.35">
      <c r="A21" s="6" t="s">
        <v>28</v>
      </c>
      <c r="B21" s="7">
        <f>47.01+58.84+49.95+60.98+55.93+61.67+45.89+60.79</f>
        <v>441.06</v>
      </c>
      <c r="C21" s="40">
        <v>8</v>
      </c>
      <c r="D21" s="33"/>
      <c r="E21" s="81"/>
      <c r="F21" s="81"/>
      <c r="G21" s="33"/>
      <c r="H21" s="16" t="s">
        <v>76</v>
      </c>
      <c r="I21" s="16">
        <f>37.49+47.39</f>
        <v>84.88</v>
      </c>
      <c r="J21" s="6">
        <v>2</v>
      </c>
    </row>
    <row r="22" spans="1:10" x14ac:dyDescent="0.35">
      <c r="A22" s="6" t="s">
        <v>27</v>
      </c>
      <c r="B22" s="7">
        <f>47.53+53.32+51.91+31.61+58.31+51.51+56.56+66.74</f>
        <v>417.49</v>
      </c>
      <c r="C22" s="40">
        <v>8</v>
      </c>
      <c r="D22" s="33"/>
      <c r="E22" s="33"/>
      <c r="F22" s="33"/>
      <c r="G22" s="33"/>
      <c r="H22" s="33" t="s">
        <v>119</v>
      </c>
      <c r="I22" s="33">
        <f>36.37+36.45</f>
        <v>72.819999999999993</v>
      </c>
      <c r="J22" s="33">
        <v>2</v>
      </c>
    </row>
    <row r="23" spans="1:10" x14ac:dyDescent="0.35">
      <c r="A23" s="17" t="s">
        <v>148</v>
      </c>
      <c r="B23" s="16">
        <f>47.02+55.34+49.14+56.79+33.51+30.75+58.13+37.5</f>
        <v>368.17999999999995</v>
      </c>
      <c r="C23" s="6">
        <v>8</v>
      </c>
      <c r="D23" s="33"/>
      <c r="E23" s="81"/>
      <c r="F23" s="81"/>
      <c r="G23" s="33"/>
      <c r="H23" s="33"/>
      <c r="I23" s="33"/>
      <c r="J23" s="33"/>
    </row>
    <row r="24" spans="1:10" x14ac:dyDescent="0.35">
      <c r="A24" s="33"/>
      <c r="B24" s="33"/>
      <c r="C24" s="33"/>
      <c r="D24" s="33"/>
      <c r="E24" s="33"/>
      <c r="F24" s="33"/>
      <c r="G24" s="33"/>
      <c r="H24" s="6" t="s">
        <v>149</v>
      </c>
      <c r="I24" s="6">
        <f>81.49</f>
        <v>81.489999999999995</v>
      </c>
      <c r="J24" s="6">
        <v>1</v>
      </c>
    </row>
    <row r="25" spans="1:10" x14ac:dyDescent="0.35">
      <c r="A25" s="17" t="s">
        <v>90</v>
      </c>
      <c r="B25" s="16">
        <f>48.92+54.68+49.9+62.36+59.14+60.47+62.38</f>
        <v>397.85</v>
      </c>
      <c r="C25" s="6">
        <v>7</v>
      </c>
      <c r="D25" s="33"/>
      <c r="E25" s="81"/>
      <c r="F25" s="81"/>
      <c r="G25" s="33"/>
      <c r="H25" s="7" t="s">
        <v>91</v>
      </c>
      <c r="I25" s="7">
        <f>75.39</f>
        <v>75.39</v>
      </c>
      <c r="J25" s="6">
        <v>1</v>
      </c>
    </row>
    <row r="26" spans="1:10" x14ac:dyDescent="0.35">
      <c r="A26" s="6" t="s">
        <v>68</v>
      </c>
      <c r="B26" s="7">
        <f>45.12+54.74+49.35+55.03+35.54+56.66+58.18</f>
        <v>354.62</v>
      </c>
      <c r="C26" s="6">
        <v>7</v>
      </c>
      <c r="D26" s="33"/>
      <c r="E26" s="82"/>
      <c r="F26" s="82"/>
      <c r="G26" s="33"/>
      <c r="H26" s="7" t="s">
        <v>4</v>
      </c>
      <c r="I26" s="7">
        <f>70.23</f>
        <v>70.23</v>
      </c>
      <c r="J26" s="6">
        <v>1</v>
      </c>
    </row>
    <row r="27" spans="1:10" x14ac:dyDescent="0.35">
      <c r="A27" s="33"/>
      <c r="B27" s="33"/>
      <c r="C27" s="33"/>
      <c r="D27" s="33"/>
      <c r="E27" s="33"/>
      <c r="F27" s="33"/>
      <c r="G27" s="33"/>
      <c r="H27" s="7" t="s">
        <v>78</v>
      </c>
      <c r="I27" s="7">
        <f>63.39</f>
        <v>63.39</v>
      </c>
      <c r="J27" s="6">
        <v>1</v>
      </c>
    </row>
    <row r="28" spans="1:10" x14ac:dyDescent="0.35">
      <c r="A28" s="6" t="s">
        <v>150</v>
      </c>
      <c r="B28" s="7">
        <f>58.7+71.87+57.2+67.28+76.38+67.77</f>
        <v>399.19999999999993</v>
      </c>
      <c r="C28" s="6">
        <v>6</v>
      </c>
      <c r="D28" s="33"/>
      <c r="E28" s="33"/>
      <c r="F28" s="33"/>
      <c r="G28" s="33"/>
      <c r="H28" s="7" t="s">
        <v>92</v>
      </c>
      <c r="I28" s="7">
        <f>62.68</f>
        <v>62.68</v>
      </c>
      <c r="J28" s="6">
        <v>1</v>
      </c>
    </row>
    <row r="29" spans="1:10" x14ac:dyDescent="0.35">
      <c r="A29" s="16" t="s">
        <v>25</v>
      </c>
      <c r="B29" s="16">
        <f>52.21+52.46+40.18+65.94+34.87+64.6</f>
        <v>310.26</v>
      </c>
      <c r="C29" s="6">
        <v>6</v>
      </c>
      <c r="D29" s="33"/>
      <c r="E29" s="33"/>
      <c r="F29" s="33"/>
      <c r="G29" s="33"/>
      <c r="H29" s="6" t="s">
        <v>142</v>
      </c>
      <c r="I29" s="6">
        <f>62.19</f>
        <v>62.19</v>
      </c>
      <c r="J29" s="6">
        <v>1</v>
      </c>
    </row>
    <row r="30" spans="1:10" x14ac:dyDescent="0.35">
      <c r="A30" s="33"/>
      <c r="B30" s="33"/>
      <c r="C30" s="33"/>
      <c r="D30" s="33"/>
      <c r="E30" s="81"/>
      <c r="F30" s="81"/>
      <c r="G30" s="33"/>
      <c r="H30" s="7" t="s">
        <v>94</v>
      </c>
      <c r="I30" s="7">
        <f>58.61</f>
        <v>58.61</v>
      </c>
      <c r="J30" s="6">
        <v>1</v>
      </c>
    </row>
    <row r="31" spans="1:10" x14ac:dyDescent="0.35">
      <c r="A31" s="17" t="s">
        <v>8</v>
      </c>
      <c r="B31" s="16">
        <f>68.72+74.69+68.95+53.89+58.74</f>
        <v>324.99</v>
      </c>
      <c r="C31" s="6">
        <v>5</v>
      </c>
      <c r="D31" s="33"/>
      <c r="E31" s="33"/>
      <c r="F31" s="33"/>
      <c r="G31" s="33"/>
      <c r="H31" s="6" t="s">
        <v>151</v>
      </c>
      <c r="I31" s="6">
        <f>57.07</f>
        <v>57.07</v>
      </c>
      <c r="J31" s="6">
        <v>1</v>
      </c>
    </row>
    <row r="32" spans="1:10" x14ac:dyDescent="0.35">
      <c r="A32" s="6" t="s">
        <v>87</v>
      </c>
      <c r="B32" s="7">
        <f>52.16+62.54+57.71+64.94+63.38</f>
        <v>300.73</v>
      </c>
      <c r="C32" s="6">
        <v>5</v>
      </c>
      <c r="D32" s="33"/>
      <c r="E32" s="81"/>
      <c r="F32" s="81"/>
      <c r="G32" s="33"/>
      <c r="H32" s="7" t="s">
        <v>95</v>
      </c>
      <c r="I32" s="7">
        <f>55.05</f>
        <v>55.05</v>
      </c>
      <c r="J32" s="6">
        <v>1</v>
      </c>
    </row>
    <row r="33" spans="1:10" x14ac:dyDescent="0.35">
      <c r="A33" s="17" t="s">
        <v>14</v>
      </c>
      <c r="B33" s="16">
        <f>54.14+60.36+49.63+59.85+62.67</f>
        <v>286.64999999999998</v>
      </c>
      <c r="C33" s="6">
        <v>5</v>
      </c>
      <c r="D33" s="33"/>
      <c r="E33" s="33"/>
      <c r="F33" s="33"/>
      <c r="G33" s="33"/>
      <c r="H33" s="7" t="s">
        <v>13</v>
      </c>
      <c r="I33" s="7">
        <f>51.41</f>
        <v>51.41</v>
      </c>
      <c r="J33" s="6">
        <v>1</v>
      </c>
    </row>
    <row r="34" spans="1:10" x14ac:dyDescent="0.35">
      <c r="A34" s="17" t="s">
        <v>59</v>
      </c>
      <c r="B34" s="16">
        <f>50.3+59.42+55.1+62.39+40.55</f>
        <v>267.76</v>
      </c>
      <c r="C34" s="6">
        <v>5</v>
      </c>
      <c r="D34" s="33"/>
      <c r="E34" s="33"/>
      <c r="F34" s="33"/>
      <c r="G34" s="33"/>
      <c r="H34" s="7" t="s">
        <v>22</v>
      </c>
      <c r="I34" s="7">
        <f>50.79</f>
        <v>50.79</v>
      </c>
      <c r="J34" s="6">
        <v>1</v>
      </c>
    </row>
    <row r="35" spans="1:10" x14ac:dyDescent="0.35">
      <c r="A35" s="16" t="s">
        <v>29</v>
      </c>
      <c r="B35" s="16">
        <f>41.47+57.43+56.16+43.17+59.2</f>
        <v>257.43</v>
      </c>
      <c r="C35" s="6">
        <v>5</v>
      </c>
      <c r="D35" s="33"/>
      <c r="E35" s="33"/>
      <c r="F35" s="33"/>
      <c r="G35" s="33"/>
      <c r="H35" s="7" t="s">
        <v>96</v>
      </c>
      <c r="I35" s="7">
        <f>50.18</f>
        <v>50.18</v>
      </c>
      <c r="J35" s="6">
        <v>1</v>
      </c>
    </row>
    <row r="36" spans="1:10" x14ac:dyDescent="0.35">
      <c r="A36" s="7" t="s">
        <v>152</v>
      </c>
      <c r="B36" s="7">
        <f>66.88+44.75+50.37+55.88</f>
        <v>217.88</v>
      </c>
      <c r="C36" s="6">
        <v>5</v>
      </c>
      <c r="D36" s="33"/>
      <c r="E36" s="81"/>
      <c r="F36" s="81"/>
      <c r="G36" s="33"/>
      <c r="H36" s="7" t="s">
        <v>66</v>
      </c>
      <c r="I36" s="7">
        <f>48.9</f>
        <v>48.9</v>
      </c>
      <c r="J36" s="6">
        <v>1</v>
      </c>
    </row>
    <row r="37" spans="1:10" x14ac:dyDescent="0.35">
      <c r="A37" s="6" t="s">
        <v>19</v>
      </c>
      <c r="B37" s="7">
        <f>43.16+50.03+43.27+36.85+43.27</f>
        <v>216.58</v>
      </c>
      <c r="C37" s="6">
        <v>5</v>
      </c>
      <c r="D37" s="33"/>
      <c r="E37" s="33"/>
      <c r="F37" s="33"/>
      <c r="G37" s="33"/>
      <c r="H37" s="7" t="s">
        <v>15</v>
      </c>
      <c r="I37" s="7">
        <f>47.55</f>
        <v>47.55</v>
      </c>
      <c r="J37" s="6">
        <v>1</v>
      </c>
    </row>
    <row r="38" spans="1:10" x14ac:dyDescent="0.35">
      <c r="A38" s="33"/>
      <c r="B38" s="33"/>
      <c r="C38" s="33"/>
      <c r="D38" s="33"/>
      <c r="E38" s="33"/>
      <c r="F38" s="33"/>
      <c r="G38" s="33"/>
      <c r="H38" s="7" t="s">
        <v>32</v>
      </c>
      <c r="I38" s="7">
        <f>46.8</f>
        <v>46.8</v>
      </c>
      <c r="J38" s="6">
        <v>1</v>
      </c>
    </row>
    <row r="39" spans="1:10" x14ac:dyDescent="0.35">
      <c r="A39" s="6" t="s">
        <v>12</v>
      </c>
      <c r="B39" s="7">
        <f>61.4+57.33+65.11+62.37</f>
        <v>246.20999999999998</v>
      </c>
      <c r="C39" s="6">
        <v>4</v>
      </c>
      <c r="D39" s="33"/>
      <c r="E39" s="81"/>
      <c r="F39" s="81"/>
      <c r="G39" s="33"/>
      <c r="H39" s="6" t="s">
        <v>115</v>
      </c>
      <c r="I39" s="7">
        <f>46.2</f>
        <v>46.2</v>
      </c>
      <c r="J39" s="6">
        <v>1</v>
      </c>
    </row>
    <row r="40" spans="1:10" x14ac:dyDescent="0.35">
      <c r="A40" s="6" t="s">
        <v>75</v>
      </c>
      <c r="B40" s="7">
        <f>52.87+63.55+56.01+68.81</f>
        <v>241.23999999999998</v>
      </c>
      <c r="C40" s="6">
        <v>4</v>
      </c>
      <c r="D40" s="33"/>
      <c r="E40" s="33"/>
      <c r="F40" s="33"/>
      <c r="G40" s="33"/>
      <c r="H40" s="33" t="s">
        <v>116</v>
      </c>
      <c r="I40" s="33">
        <f>45.62</f>
        <v>45.62</v>
      </c>
      <c r="J40" s="33">
        <v>1</v>
      </c>
    </row>
    <row r="41" spans="1:10" x14ac:dyDescent="0.35">
      <c r="A41" s="17" t="s">
        <v>89</v>
      </c>
      <c r="B41" s="16">
        <f>55.84+62.77+56.97+45.54</f>
        <v>221.12</v>
      </c>
      <c r="C41" s="6">
        <v>4</v>
      </c>
      <c r="D41" s="33"/>
      <c r="E41" s="33"/>
      <c r="F41" s="33"/>
      <c r="G41" s="33"/>
      <c r="H41" s="33" t="s">
        <v>117</v>
      </c>
      <c r="I41" s="33">
        <f>45.46</f>
        <v>45.46</v>
      </c>
      <c r="J41" s="33">
        <v>1</v>
      </c>
    </row>
    <row r="42" spans="1:10" x14ac:dyDescent="0.35">
      <c r="A42" s="6" t="s">
        <v>80</v>
      </c>
      <c r="B42" s="7">
        <f>45.63+56.25+45.05+60.07</f>
        <v>207</v>
      </c>
      <c r="C42" s="6">
        <v>4</v>
      </c>
      <c r="D42" s="33"/>
      <c r="E42" s="33"/>
      <c r="F42" s="33"/>
      <c r="G42" s="33"/>
      <c r="H42" s="33" t="s">
        <v>118</v>
      </c>
      <c r="I42" s="33">
        <f>43.45</f>
        <v>43.45</v>
      </c>
      <c r="J42" s="33">
        <v>1</v>
      </c>
    </row>
    <row r="43" spans="1:10" x14ac:dyDescent="0.35">
      <c r="A43" s="6" t="s">
        <v>34</v>
      </c>
      <c r="B43" s="7">
        <f>38+45.96+41.17+47.01</f>
        <v>172.14000000000001</v>
      </c>
      <c r="C43" s="40">
        <v>4</v>
      </c>
      <c r="D43" s="33"/>
      <c r="E43" s="33"/>
      <c r="F43" s="33"/>
      <c r="G43" s="33"/>
      <c r="H43" s="2" t="s">
        <v>51</v>
      </c>
      <c r="I43" s="2">
        <f>40.48</f>
        <v>40.479999999999997</v>
      </c>
      <c r="J43" s="33">
        <v>1</v>
      </c>
    </row>
    <row r="44" spans="1:10" x14ac:dyDescent="0.35">
      <c r="A44" s="6" t="s">
        <v>64</v>
      </c>
      <c r="B44" s="7">
        <f>36.6+29.06+26.5+41.57</f>
        <v>133.72999999999999</v>
      </c>
      <c r="C44" s="6">
        <v>4</v>
      </c>
      <c r="D44" s="33"/>
      <c r="E44" s="33"/>
      <c r="F44" s="33"/>
      <c r="G44" s="33"/>
      <c r="H44" s="2" t="s">
        <v>97</v>
      </c>
      <c r="I44" s="2">
        <f>37.77</f>
        <v>37.770000000000003</v>
      </c>
      <c r="J44" s="33">
        <v>1</v>
      </c>
    </row>
    <row r="45" spans="1:10" x14ac:dyDescent="0.35">
      <c r="A45" s="16" t="s">
        <v>153</v>
      </c>
      <c r="B45" s="16">
        <f>52.83+33.79+40.34</f>
        <v>126.96000000000001</v>
      </c>
      <c r="C45" s="6">
        <v>4</v>
      </c>
      <c r="D45" s="33"/>
      <c r="E45" s="33"/>
      <c r="F45" s="33"/>
      <c r="G45" s="33"/>
      <c r="H45" s="33" t="s">
        <v>120</v>
      </c>
      <c r="I45" s="33">
        <f>34.38</f>
        <v>34.380000000000003</v>
      </c>
      <c r="J45" s="33">
        <v>1</v>
      </c>
    </row>
    <row r="46" spans="1:10" x14ac:dyDescent="0.3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0" x14ac:dyDescent="0.35">
      <c r="A47" s="16" t="s">
        <v>154</v>
      </c>
      <c r="B47" s="16">
        <f>64.12+73.41+58.27</f>
        <v>195.8</v>
      </c>
      <c r="C47" s="6">
        <v>3</v>
      </c>
      <c r="D47" s="33"/>
      <c r="E47" s="33"/>
      <c r="F47" s="33"/>
      <c r="G47" s="33"/>
      <c r="H47" s="33"/>
      <c r="I47" s="33"/>
      <c r="J47" s="33"/>
    </row>
    <row r="48" spans="1:10" x14ac:dyDescent="0.35">
      <c r="A48" s="6" t="s">
        <v>7</v>
      </c>
      <c r="B48" s="7">
        <f>59.52+69.43+60.93</f>
        <v>189.88000000000002</v>
      </c>
      <c r="C48" s="6">
        <v>3</v>
      </c>
      <c r="D48" s="33"/>
      <c r="E48" s="33"/>
      <c r="F48" s="33"/>
      <c r="G48" s="33"/>
      <c r="H48" s="33"/>
      <c r="I48" s="33"/>
      <c r="J48" s="33"/>
    </row>
    <row r="49" spans="1:10" x14ac:dyDescent="0.35">
      <c r="A49" s="6" t="s">
        <v>5</v>
      </c>
      <c r="B49" s="7">
        <f>58.63+65.63+59.47</f>
        <v>183.73</v>
      </c>
      <c r="C49" s="6">
        <v>3</v>
      </c>
      <c r="D49" s="33"/>
      <c r="E49" s="33"/>
      <c r="F49" s="33"/>
      <c r="G49" s="33"/>
      <c r="H49" s="81" t="s">
        <v>98</v>
      </c>
      <c r="I49" s="81"/>
      <c r="J49" s="81"/>
    </row>
    <row r="50" spans="1:10" x14ac:dyDescent="0.35">
      <c r="A50" s="6" t="s">
        <v>55</v>
      </c>
      <c r="B50" s="7">
        <f>54.91+63.16+58.7</f>
        <v>176.76999999999998</v>
      </c>
      <c r="C50" s="6">
        <v>3</v>
      </c>
      <c r="D50" s="33"/>
      <c r="E50" s="33"/>
      <c r="F50" s="33"/>
      <c r="G50" s="33"/>
      <c r="H50" s="33"/>
      <c r="I50" s="5"/>
      <c r="J50" s="33"/>
    </row>
    <row r="51" spans="1:10" x14ac:dyDescent="0.35">
      <c r="A51" s="6" t="s">
        <v>18</v>
      </c>
      <c r="B51" s="7">
        <f>55.81+62.48+56.09</f>
        <v>174.38</v>
      </c>
      <c r="C51" s="40">
        <v>3</v>
      </c>
      <c r="D51" s="33"/>
      <c r="E51" s="33"/>
      <c r="F51" s="33"/>
      <c r="G51" s="33"/>
      <c r="H51" s="33"/>
      <c r="I51" s="2"/>
      <c r="J51" s="33"/>
    </row>
    <row r="52" spans="1:10" x14ac:dyDescent="0.35">
      <c r="A52" s="6" t="s">
        <v>58</v>
      </c>
      <c r="B52" s="7">
        <f>52.53+63.03+55.96</f>
        <v>171.52</v>
      </c>
      <c r="C52" s="40">
        <v>3</v>
      </c>
      <c r="D52" s="33"/>
      <c r="E52" s="33"/>
      <c r="F52" s="33"/>
      <c r="G52" s="33"/>
      <c r="H52" s="33"/>
      <c r="I52" s="2"/>
      <c r="J52" s="33"/>
    </row>
    <row r="53" spans="1:10" x14ac:dyDescent="0.35">
      <c r="A53" s="16" t="s">
        <v>62</v>
      </c>
      <c r="B53" s="16">
        <f>50.17+60.45+56.88</f>
        <v>167.5</v>
      </c>
      <c r="C53" s="6">
        <v>3</v>
      </c>
      <c r="D53" s="33"/>
      <c r="E53" s="33"/>
      <c r="F53" s="33"/>
      <c r="G53" s="33"/>
      <c r="H53" s="33"/>
      <c r="I53" s="5"/>
      <c r="J53" s="33"/>
    </row>
    <row r="54" spans="1:10" x14ac:dyDescent="0.35">
      <c r="A54" s="6" t="s">
        <v>23</v>
      </c>
      <c r="B54" s="7">
        <f>42.03+55.71+53.18</f>
        <v>150.92000000000002</v>
      </c>
      <c r="C54" s="6">
        <v>3</v>
      </c>
      <c r="D54" s="33"/>
      <c r="E54" s="33"/>
      <c r="F54" s="33"/>
      <c r="G54" s="33"/>
      <c r="H54" s="33"/>
      <c r="I54" s="2"/>
      <c r="J54" s="33"/>
    </row>
    <row r="55" spans="1:10" x14ac:dyDescent="0.35">
      <c r="A55" s="7" t="s">
        <v>54</v>
      </c>
      <c r="B55" s="7">
        <f>56.65+35.61+32.39</f>
        <v>124.64999999999999</v>
      </c>
      <c r="C55" s="6">
        <v>3</v>
      </c>
      <c r="D55" s="33"/>
      <c r="E55" s="33"/>
      <c r="F55" s="33"/>
      <c r="G55" s="33"/>
      <c r="H55" s="33"/>
      <c r="I55" s="2"/>
      <c r="J55" s="33"/>
    </row>
    <row r="56" spans="1:10" x14ac:dyDescent="0.35">
      <c r="A56" s="16" t="s">
        <v>155</v>
      </c>
      <c r="B56" s="16">
        <f>42.52+36.4+30.06</f>
        <v>108.98</v>
      </c>
      <c r="C56" s="6">
        <v>3</v>
      </c>
      <c r="D56" s="33"/>
      <c r="E56" s="33"/>
      <c r="F56" s="33"/>
      <c r="G56" s="33"/>
      <c r="H56" s="33"/>
      <c r="I56" s="33"/>
      <c r="J56" s="33"/>
    </row>
    <row r="57" spans="1:10" x14ac:dyDescent="0.35">
      <c r="A57" s="6" t="s">
        <v>77</v>
      </c>
      <c r="B57" s="7">
        <f>27.1+31.98+29.12</f>
        <v>88.2</v>
      </c>
      <c r="C57" s="6">
        <v>3</v>
      </c>
      <c r="D57" s="33"/>
      <c r="E57" s="33"/>
      <c r="F57" s="33"/>
      <c r="G57" s="33"/>
      <c r="H57" s="81"/>
      <c r="I57" s="81"/>
      <c r="J57" s="81"/>
    </row>
    <row r="58" spans="1:10" x14ac:dyDescent="0.35">
      <c r="A58" s="33"/>
      <c r="B58" s="2"/>
      <c r="C58" s="33"/>
      <c r="D58" s="33"/>
      <c r="E58" s="33"/>
      <c r="F58" s="33"/>
      <c r="G58" s="33"/>
      <c r="H58" s="33"/>
      <c r="I58" s="33"/>
      <c r="J58" s="33"/>
    </row>
    <row r="59" spans="1:10" x14ac:dyDescent="0.35">
      <c r="A59" s="33"/>
      <c r="B59" s="5"/>
      <c r="C59" s="33"/>
      <c r="D59" s="33"/>
      <c r="E59" s="33"/>
      <c r="F59" s="33"/>
      <c r="G59" s="33"/>
      <c r="H59" s="33"/>
      <c r="I59" s="33"/>
      <c r="J59" s="33"/>
    </row>
    <row r="60" spans="1:10" x14ac:dyDescent="0.35">
      <c r="A60" s="33"/>
      <c r="B60" s="2"/>
      <c r="C60" s="33"/>
      <c r="D60" s="33"/>
      <c r="E60" s="33"/>
      <c r="F60" s="33"/>
      <c r="G60" s="33"/>
      <c r="H60" s="81"/>
      <c r="I60" s="81"/>
      <c r="J60" s="81"/>
    </row>
    <row r="61" spans="1:10" x14ac:dyDescent="0.35">
      <c r="A61" s="33"/>
      <c r="B61" s="2"/>
      <c r="C61" s="33"/>
      <c r="D61" s="33"/>
      <c r="E61" s="33"/>
      <c r="F61" s="33"/>
      <c r="G61" s="33"/>
      <c r="H61" s="33"/>
      <c r="I61" s="33"/>
      <c r="J61" s="33"/>
    </row>
    <row r="62" spans="1:10" x14ac:dyDescent="0.35">
      <c r="A62" s="2"/>
      <c r="B62" s="2"/>
      <c r="C62" s="33"/>
      <c r="D62" s="33"/>
      <c r="E62" s="33"/>
      <c r="F62" s="33"/>
      <c r="G62" s="33"/>
      <c r="H62" s="33"/>
      <c r="I62" s="33"/>
      <c r="J62" s="33"/>
    </row>
  </sheetData>
  <mergeCells count="30">
    <mergeCell ref="E7:F7"/>
    <mergeCell ref="E10:F10"/>
    <mergeCell ref="E19:F19"/>
    <mergeCell ref="E20:F20"/>
    <mergeCell ref="E21:F21"/>
    <mergeCell ref="E9:F9"/>
    <mergeCell ref="E13:F13"/>
    <mergeCell ref="E14:F14"/>
    <mergeCell ref="E16:F16"/>
    <mergeCell ref="E11:F11"/>
    <mergeCell ref="E12:F12"/>
    <mergeCell ref="E15:F15"/>
    <mergeCell ref="A1:J1"/>
    <mergeCell ref="A3:A5"/>
    <mergeCell ref="B3:B5"/>
    <mergeCell ref="C3:C5"/>
    <mergeCell ref="H3:H5"/>
    <mergeCell ref="I3:I5"/>
    <mergeCell ref="J3:J5"/>
    <mergeCell ref="H60:J60"/>
    <mergeCell ref="E26:F26"/>
    <mergeCell ref="E32:F32"/>
    <mergeCell ref="E36:F36"/>
    <mergeCell ref="E39:F39"/>
    <mergeCell ref="H49:J49"/>
    <mergeCell ref="E23:F23"/>
    <mergeCell ref="E25:F25"/>
    <mergeCell ref="E30:F30"/>
    <mergeCell ref="E17:F17"/>
    <mergeCell ref="H57:J57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Grand Prix 2022</vt:lpstr>
      <vt:lpstr>Alround GP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Shippy</dc:creator>
  <cp:lastModifiedBy>Admin</cp:lastModifiedBy>
  <cp:lastPrinted>2022-04-28T14:13:00Z</cp:lastPrinted>
  <dcterms:created xsi:type="dcterms:W3CDTF">2016-05-17T18:06:35Z</dcterms:created>
  <dcterms:modified xsi:type="dcterms:W3CDTF">2022-10-23T14:45:59Z</dcterms:modified>
</cp:coreProperties>
</file>