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5" windowWidth="27795" windowHeight="12600" activeTab="1"/>
  </bookViews>
  <sheets>
    <sheet name="Grand Prix 2019" sheetId="2" r:id="rId1"/>
    <sheet name="Alround GP 2019" sheetId="3" r:id="rId2"/>
  </sheets>
  <definedNames/>
  <calcPr calcId="144525"/>
</workbook>
</file>

<file path=xl/sharedStrings.xml><?xml version="1.0" encoding="utf-8"?>
<sst xmlns="http://schemas.openxmlformats.org/spreadsheetml/2006/main" count="1072" uniqueCount="313">
  <si>
    <t>Name</t>
  </si>
  <si>
    <t>GP Points</t>
  </si>
  <si>
    <t>Events</t>
  </si>
  <si>
    <t>Position</t>
  </si>
  <si>
    <t>Time</t>
  </si>
  <si>
    <t>Points</t>
  </si>
  <si>
    <t>Age</t>
  </si>
  <si>
    <t>Jordan Street</t>
  </si>
  <si>
    <t>Mvet+45</t>
  </si>
  <si>
    <t>Steve Battle</t>
  </si>
  <si>
    <t>Matthew Martin</t>
  </si>
  <si>
    <t>Nick Roberts</t>
  </si>
  <si>
    <t>Andy Foster</t>
  </si>
  <si>
    <t>Steve Tebb</t>
  </si>
  <si>
    <t>Jim McIntosh</t>
  </si>
  <si>
    <t>Natalie Crofts</t>
  </si>
  <si>
    <t>Louise Lowe</t>
  </si>
  <si>
    <t>Michelle Needham</t>
  </si>
  <si>
    <t>Julie King</t>
  </si>
  <si>
    <t>Andrea Walker</t>
  </si>
  <si>
    <t>Katy Taylor</t>
  </si>
  <si>
    <t>Graham Worsfold</t>
  </si>
  <si>
    <t>Ian Brookes</t>
  </si>
  <si>
    <t>Chris Amery</t>
  </si>
  <si>
    <t>Graham Sheen</t>
  </si>
  <si>
    <t>Helen Worsfold</t>
  </si>
  <si>
    <t>Gemma Scougal</t>
  </si>
  <si>
    <t>Jackie Robson</t>
  </si>
  <si>
    <t>Msenior</t>
  </si>
  <si>
    <t>Mvet+50</t>
  </si>
  <si>
    <t>Daniel Harpham</t>
  </si>
  <si>
    <t>7th</t>
  </si>
  <si>
    <t>Mvet+65</t>
  </si>
  <si>
    <t>Lvet+50</t>
  </si>
  <si>
    <t>3rd</t>
  </si>
  <si>
    <t>Mvet+35</t>
  </si>
  <si>
    <t>28th</t>
  </si>
  <si>
    <t>32nd</t>
  </si>
  <si>
    <t>34th</t>
  </si>
  <si>
    <t>38th</t>
  </si>
  <si>
    <t>78th</t>
  </si>
  <si>
    <t>88th</t>
  </si>
  <si>
    <t>Michael Lees</t>
  </si>
  <si>
    <t>Mvet+55</t>
  </si>
  <si>
    <t>130th</t>
  </si>
  <si>
    <t>158th</t>
  </si>
  <si>
    <t>Lsenior</t>
  </si>
  <si>
    <t>55th</t>
  </si>
  <si>
    <t>Delphine-Marie Pearson</t>
  </si>
  <si>
    <t>Lvet+40</t>
  </si>
  <si>
    <t>62nd</t>
  </si>
  <si>
    <t>Karen Shipman</t>
  </si>
  <si>
    <t>Lvet+35</t>
  </si>
  <si>
    <t>75th</t>
  </si>
  <si>
    <t>84th</t>
  </si>
  <si>
    <t>107th</t>
  </si>
  <si>
    <t>Melanie Adams</t>
  </si>
  <si>
    <t>Lvet+45</t>
  </si>
  <si>
    <t>108th</t>
  </si>
  <si>
    <t>129th</t>
  </si>
  <si>
    <t>149th</t>
  </si>
  <si>
    <t>Sandra Lees</t>
  </si>
  <si>
    <t>Jane Tupling</t>
  </si>
  <si>
    <t>After 2 Events</t>
  </si>
  <si>
    <t>After 1 Event</t>
  </si>
  <si>
    <t>Lewis Banton</t>
  </si>
  <si>
    <t>4th</t>
  </si>
  <si>
    <t>23rd</t>
  </si>
  <si>
    <t>30th</t>
  </si>
  <si>
    <t>Malcolm Stapleton</t>
  </si>
  <si>
    <t>36th</t>
  </si>
  <si>
    <t>43rd</t>
  </si>
  <si>
    <t>Mvet+40</t>
  </si>
  <si>
    <t>Richard Hind</t>
  </si>
  <si>
    <t>98th</t>
  </si>
  <si>
    <t>Giles Searby</t>
  </si>
  <si>
    <t>105th</t>
  </si>
  <si>
    <t>Paul Sadler</t>
  </si>
  <si>
    <t>58th</t>
  </si>
  <si>
    <t>Hannah Sharpe</t>
  </si>
  <si>
    <t>76th</t>
  </si>
  <si>
    <t>Julie Keeling</t>
  </si>
  <si>
    <t>Bridget Hemstock</t>
  </si>
  <si>
    <t>Jane Webb</t>
  </si>
  <si>
    <t>116th</t>
  </si>
  <si>
    <t>2nd</t>
  </si>
  <si>
    <t>5th</t>
  </si>
  <si>
    <t>10th</t>
  </si>
  <si>
    <t>17th</t>
  </si>
  <si>
    <t>31st</t>
  </si>
  <si>
    <t>35th</t>
  </si>
  <si>
    <t>Chris Lane</t>
  </si>
  <si>
    <t>Steve Hattersley</t>
  </si>
  <si>
    <t>68th</t>
  </si>
  <si>
    <t>25th</t>
  </si>
  <si>
    <t>50th</t>
  </si>
  <si>
    <t>112th</t>
  </si>
  <si>
    <t>Malcolm Ward</t>
  </si>
  <si>
    <t>Sarah-Jane Massingham</t>
  </si>
  <si>
    <t>138th</t>
  </si>
  <si>
    <t>209th</t>
  </si>
  <si>
    <t>128th</t>
  </si>
  <si>
    <t>135th</t>
  </si>
  <si>
    <t>124th</t>
  </si>
  <si>
    <t>22nd</t>
  </si>
  <si>
    <t>67th</t>
  </si>
  <si>
    <t>109th</t>
  </si>
  <si>
    <t>41st</t>
  </si>
  <si>
    <t>172nd</t>
  </si>
  <si>
    <t>Mike Brown</t>
  </si>
  <si>
    <t>37th</t>
  </si>
  <si>
    <t>71st</t>
  </si>
  <si>
    <t>121st</t>
  </si>
  <si>
    <t>44th</t>
  </si>
  <si>
    <t>82nd</t>
  </si>
  <si>
    <t>Jo Johnson</t>
  </si>
  <si>
    <t>115th</t>
  </si>
  <si>
    <t>148th</t>
  </si>
  <si>
    <t>46th</t>
  </si>
  <si>
    <t>David Johnson</t>
  </si>
  <si>
    <t>Annie Morton</t>
  </si>
  <si>
    <t>Grand Prix 1 2019</t>
  </si>
  <si>
    <t>Grand Prix 2 2019</t>
  </si>
  <si>
    <t>Grand Prix 2019</t>
  </si>
  <si>
    <t>Retford XC 06-Jan-19 XC Category 5.70 Miles</t>
  </si>
  <si>
    <t>Handsworth XC 03-feb-19 XC Category 5.30 Miles</t>
  </si>
  <si>
    <t>Daniel Page</t>
  </si>
  <si>
    <t>Carl Dyke</t>
  </si>
  <si>
    <t>16th</t>
  </si>
  <si>
    <t>24th</t>
  </si>
  <si>
    <t>Nick Elms</t>
  </si>
  <si>
    <t>Darren McQuade</t>
  </si>
  <si>
    <t>Alex Glossop</t>
  </si>
  <si>
    <t>33rd</t>
  </si>
  <si>
    <t>Paddy Abbott</t>
  </si>
  <si>
    <t>45th</t>
  </si>
  <si>
    <t>39th</t>
  </si>
  <si>
    <t>Delphine Marie-Pearson</t>
  </si>
  <si>
    <t>51st</t>
  </si>
  <si>
    <t>Paul Taylor</t>
  </si>
  <si>
    <t>Neil Yewman</t>
  </si>
  <si>
    <t>91st</t>
  </si>
  <si>
    <t>77th</t>
  </si>
  <si>
    <t>Matthew Taylor</t>
  </si>
  <si>
    <t>95th</t>
  </si>
  <si>
    <t>Ricky Page</t>
  </si>
  <si>
    <t>123rd</t>
  </si>
  <si>
    <t>101st</t>
  </si>
  <si>
    <t>Ellis Hewitt</t>
  </si>
  <si>
    <t>Michael Burr</t>
  </si>
  <si>
    <t>Gemma Hind</t>
  </si>
  <si>
    <t>131st</t>
  </si>
  <si>
    <t>Liz Close</t>
  </si>
  <si>
    <t>145th</t>
  </si>
  <si>
    <t>146th</t>
  </si>
  <si>
    <t>Megan Crofts</t>
  </si>
  <si>
    <t>176th</t>
  </si>
  <si>
    <t>181st</t>
  </si>
  <si>
    <t>183rd</t>
  </si>
  <si>
    <t>205th</t>
  </si>
  <si>
    <t>207th</t>
  </si>
  <si>
    <t>Allison Preece</t>
  </si>
  <si>
    <t>93rd</t>
  </si>
  <si>
    <t>59th</t>
  </si>
  <si>
    <t>60th</t>
  </si>
  <si>
    <t>144th</t>
  </si>
  <si>
    <t>155th</t>
  </si>
  <si>
    <t>152nd</t>
  </si>
  <si>
    <t>161st</t>
  </si>
  <si>
    <t>168th</t>
  </si>
  <si>
    <t>180th</t>
  </si>
  <si>
    <t>182nd</t>
  </si>
  <si>
    <t>204th</t>
  </si>
  <si>
    <t>206th</t>
  </si>
  <si>
    <t>222nd</t>
  </si>
  <si>
    <t>Best Allrounder Trophy 2019</t>
  </si>
  <si>
    <t>David Hazelton</t>
  </si>
  <si>
    <t>Darren King</t>
  </si>
  <si>
    <t>Peter Twigg</t>
  </si>
  <si>
    <t>Peter Flynn</t>
  </si>
  <si>
    <t>Suzanne Leusby</t>
  </si>
  <si>
    <t>Grand Prix 3 2019</t>
  </si>
  <si>
    <t>Worksop XC 03-Mar-19 XC Category 5.59 Miles</t>
  </si>
  <si>
    <t>After 3 Events</t>
  </si>
  <si>
    <t>1st</t>
  </si>
  <si>
    <t>6th</t>
  </si>
  <si>
    <t>54th</t>
  </si>
  <si>
    <t>56th</t>
  </si>
  <si>
    <t>61st</t>
  </si>
  <si>
    <t>65th</t>
  </si>
  <si>
    <t>73rd</t>
  </si>
  <si>
    <t>83rd</t>
  </si>
  <si>
    <t>86th</t>
  </si>
  <si>
    <t>97th</t>
  </si>
  <si>
    <t>139th</t>
  </si>
  <si>
    <t>147th</t>
  </si>
  <si>
    <t>166th</t>
  </si>
  <si>
    <t>70th</t>
  </si>
  <si>
    <t>72nd</t>
  </si>
  <si>
    <t>96th</t>
  </si>
  <si>
    <t>103rd</t>
  </si>
  <si>
    <t>122nd</t>
  </si>
  <si>
    <t>137th</t>
  </si>
  <si>
    <t>Grand Prix 4 2019</t>
  </si>
  <si>
    <t>Wingerworth Wobble 30-Mar-19 Trail Category 4.50 Miles</t>
  </si>
  <si>
    <t>8th</t>
  </si>
  <si>
    <t>14th</t>
  </si>
  <si>
    <t>19th</t>
  </si>
  <si>
    <t>29th</t>
  </si>
  <si>
    <t>64th</t>
  </si>
  <si>
    <t>69th</t>
  </si>
  <si>
    <t>53rd</t>
  </si>
  <si>
    <t>Lindsay Baker</t>
  </si>
  <si>
    <t>74th</t>
  </si>
  <si>
    <t>92nd</t>
  </si>
  <si>
    <t>After 4 Events</t>
  </si>
  <si>
    <t>Giles Searby**</t>
  </si>
  <si>
    <t>Helen Worsfold**</t>
  </si>
  <si>
    <t>Suzanne Leusby**</t>
  </si>
  <si>
    <t>Steve Tebb**</t>
  </si>
  <si>
    <t>Grand Prix 5 2019</t>
  </si>
  <si>
    <t>Maltby Memorial 01-May-19 Trail Category 6.20 Miles</t>
  </si>
  <si>
    <t>40th</t>
  </si>
  <si>
    <t>52nd</t>
  </si>
  <si>
    <t>42nd</t>
  </si>
  <si>
    <t>100th</t>
  </si>
  <si>
    <t>140th</t>
  </si>
  <si>
    <t>Grand Prix 6 2019</t>
  </si>
  <si>
    <t>North Lincolnshire 1/2 Marathon 05-May-19 Road Category 13.1 Miles</t>
  </si>
  <si>
    <t>After 6 Events</t>
  </si>
  <si>
    <t>11th</t>
  </si>
  <si>
    <t>227th</t>
  </si>
  <si>
    <t>267th</t>
  </si>
  <si>
    <t>301st</t>
  </si>
  <si>
    <t>After 5 Events</t>
  </si>
  <si>
    <t>376th</t>
  </si>
  <si>
    <t>379th</t>
  </si>
  <si>
    <t>454th</t>
  </si>
  <si>
    <t>561st</t>
  </si>
  <si>
    <t>579th</t>
  </si>
  <si>
    <t>644th</t>
  </si>
  <si>
    <t>720th</t>
  </si>
  <si>
    <t>1054th</t>
  </si>
  <si>
    <t>1055th</t>
  </si>
  <si>
    <t>1164th</t>
  </si>
  <si>
    <t>1197th</t>
  </si>
  <si>
    <t>1232nd</t>
  </si>
  <si>
    <t>273rd</t>
  </si>
  <si>
    <t>633rd</t>
  </si>
  <si>
    <t>648th</t>
  </si>
  <si>
    <t>1048th</t>
  </si>
  <si>
    <t>1162nd</t>
  </si>
  <si>
    <t>1165th</t>
  </si>
  <si>
    <t>1509th</t>
  </si>
  <si>
    <t>Darren King**</t>
  </si>
  <si>
    <t>Karen Shipman**</t>
  </si>
  <si>
    <t>Malcolm Stapleton**</t>
  </si>
  <si>
    <t>Natalie Crofts**</t>
  </si>
  <si>
    <t>Neil Yewman**</t>
  </si>
  <si>
    <t>Louise Lowe**</t>
  </si>
  <si>
    <t>Grand Prix 7 2019</t>
  </si>
  <si>
    <t>Askern 10K 15-May-19 Road Category 6.22 Miles</t>
  </si>
  <si>
    <t>After 7 Events</t>
  </si>
  <si>
    <t>15th</t>
  </si>
  <si>
    <t>20th</t>
  </si>
  <si>
    <t>142nd</t>
  </si>
  <si>
    <t>177th</t>
  </si>
  <si>
    <t>189th</t>
  </si>
  <si>
    <t>199th</t>
  </si>
  <si>
    <t>221st</t>
  </si>
  <si>
    <t>247th</t>
  </si>
  <si>
    <t>333rd</t>
  </si>
  <si>
    <t>385th</t>
  </si>
  <si>
    <t>417th</t>
  </si>
  <si>
    <t>174th</t>
  </si>
  <si>
    <t>231st</t>
  </si>
  <si>
    <t>295th</t>
  </si>
  <si>
    <t>322nd</t>
  </si>
  <si>
    <t>335th</t>
  </si>
  <si>
    <t>** Denotes category 5 Completed</t>
  </si>
  <si>
    <t>Grand Prix 8 2019</t>
  </si>
  <si>
    <t>Trunce Race 4 03-Jun-19 Fell Category 3.97 Miles</t>
  </si>
  <si>
    <t>After 8 Events</t>
  </si>
  <si>
    <t>102nd</t>
  </si>
  <si>
    <t>136th</t>
  </si>
  <si>
    <t>154th</t>
  </si>
  <si>
    <t>164th</t>
  </si>
  <si>
    <t>165th</t>
  </si>
  <si>
    <t>190th</t>
  </si>
  <si>
    <t>197th</t>
  </si>
  <si>
    <t>210th</t>
  </si>
  <si>
    <t>223rd</t>
  </si>
  <si>
    <t>229th</t>
  </si>
  <si>
    <t>126th</t>
  </si>
  <si>
    <t>162nd</t>
  </si>
  <si>
    <t>194th</t>
  </si>
  <si>
    <t>215th</t>
  </si>
  <si>
    <t>217th</t>
  </si>
  <si>
    <t>Grand Prix 9 2019</t>
  </si>
  <si>
    <t>Ulley Reservoir 19-Jun-19 Trail Category 4.85 Miles</t>
  </si>
  <si>
    <t>94th</t>
  </si>
  <si>
    <t>110th</t>
  </si>
  <si>
    <t>114th</t>
  </si>
  <si>
    <t>Holly Page</t>
  </si>
  <si>
    <t>Grand Prix 10 2019</t>
  </si>
  <si>
    <t>Spencers Dash 03-Jul-19 Road Category 3.75 Miles</t>
  </si>
  <si>
    <t>18th</t>
  </si>
  <si>
    <t>Mark Waller</t>
  </si>
  <si>
    <t>66th</t>
  </si>
  <si>
    <t>179th</t>
  </si>
  <si>
    <t>106th</t>
  </si>
  <si>
    <t>160th</t>
  </si>
  <si>
    <t>Emma Swales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</si>
</sst>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omic Sans MS"/>
      <family val="4"/>
    </font>
    <font>
      <sz val="8"/>
      <color theme="1"/>
      <name val="Comic Sans MS"/>
      <family val="4"/>
    </font>
    <font>
      <sz val="8"/>
      <name val="Comic Sans MS"/>
      <family val="4"/>
    </font>
    <font>
      <sz val="8"/>
      <color rgb="FF000000"/>
      <name val="Comic Sans MS"/>
      <family val="4"/>
    </font>
    <font>
      <b/>
      <sz val="7"/>
      <name val="Comic Sans MS"/>
      <family val="4"/>
    </font>
    <font>
      <b/>
      <sz val="8"/>
      <color theme="1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hair"/>
      <right style="hair"/>
      <top style="hair"/>
      <bottom/>
    </border>
    <border>
      <left/>
      <right/>
      <top style="hair"/>
      <bottom style="hair"/>
    </border>
    <border>
      <left/>
      <right/>
      <top style="hair"/>
      <bottom/>
    </border>
    <border>
      <left style="slantDashDot"/>
      <right/>
      <top style="slantDashDot"/>
      <bottom style="slantDashDot"/>
    </border>
    <border>
      <left/>
      <right/>
      <top style="slantDashDot"/>
      <bottom style="slantDashDot"/>
    </border>
    <border>
      <left/>
      <right style="slantDashDot"/>
      <top style="slantDashDot"/>
      <bottom style="slantDashDot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slantDashDot"/>
      <right style="thin"/>
      <top style="slantDashDot"/>
      <bottom style="slantDashDot"/>
    </border>
    <border>
      <left style="thin"/>
      <right style="slantDashDot"/>
      <top style="slantDashDot"/>
      <bottom style="slantDashDot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180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5" fontId="3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1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5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5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45" fontId="4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1" fontId="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/>
    </xf>
    <xf numFmtId="45" fontId="5" fillId="2" borderId="2" xfId="0" applyNumberFormat="1" applyFont="1" applyFill="1" applyBorder="1" applyAlignment="1">
      <alignment horizontal="center"/>
    </xf>
    <xf numFmtId="21" fontId="5" fillId="2" borderId="2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21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5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1" fontId="3" fillId="2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5" fontId="3" fillId="2" borderId="5" xfId="0" applyNumberFormat="1" applyFont="1" applyFill="1" applyBorder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15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1" fontId="3" fillId="0" borderId="6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5" fontId="3" fillId="2" borderId="2" xfId="0" applyNumberFormat="1" applyFont="1" applyFill="1" applyBorder="1" applyAlignment="1">
      <alignment horizontal="center" vertical="center"/>
    </xf>
    <xf numFmtId="45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5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180"/>
    </xf>
    <xf numFmtId="0" fontId="4" fillId="0" borderId="22" xfId="0" applyFont="1" applyBorder="1" applyAlignment="1">
      <alignment horizontal="center" vertical="center" textRotation="180"/>
    </xf>
    <xf numFmtId="0" fontId="4" fillId="0" borderId="23" xfId="0" applyFont="1" applyBorder="1" applyAlignment="1">
      <alignment horizontal="center" vertical="center" textRotation="180"/>
    </xf>
    <xf numFmtId="15" fontId="3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7"/>
  <sheetViews>
    <sheetView workbookViewId="0" topLeftCell="AQ1">
      <selection activeCell="BP17" sqref="BP17"/>
    </sheetView>
  </sheetViews>
  <sheetFormatPr defaultColWidth="9.140625" defaultRowHeight="15"/>
  <cols>
    <col min="1" max="1" width="6.8515625" style="0" customWidth="1"/>
    <col min="2" max="2" width="19.421875" style="0" customWidth="1"/>
    <col min="4" max="5" width="7.57421875" style="0" customWidth="1"/>
    <col min="6" max="6" width="3.7109375" style="0" customWidth="1"/>
    <col min="7" max="7" width="6.8515625" style="0" customWidth="1"/>
    <col min="8" max="8" width="19.421875" style="0" customWidth="1"/>
    <col min="10" max="11" width="7.57421875" style="0" customWidth="1"/>
    <col min="12" max="12" width="3.7109375" style="0" customWidth="1"/>
    <col min="13" max="13" width="6.8515625" style="0" customWidth="1"/>
    <col min="14" max="14" width="19.421875" style="0" customWidth="1"/>
    <col min="15" max="15" width="9.140625" style="0" customWidth="1"/>
    <col min="16" max="17" width="7.57421875" style="0" customWidth="1"/>
    <col min="18" max="18" width="3.7109375" style="0" customWidth="1"/>
    <col min="19" max="19" width="6.8515625" style="0" customWidth="1"/>
    <col min="20" max="20" width="19.421875" style="0" customWidth="1"/>
    <col min="21" max="21" width="9.140625" style="0" customWidth="1"/>
    <col min="22" max="23" width="7.57421875" style="0" customWidth="1"/>
    <col min="24" max="24" width="3.7109375" style="0" customWidth="1"/>
    <col min="25" max="25" width="6.8515625" style="0" customWidth="1"/>
    <col min="26" max="26" width="19.421875" style="0" customWidth="1"/>
    <col min="27" max="27" width="9.140625" style="0" customWidth="1"/>
    <col min="28" max="29" width="7.57421875" style="0" customWidth="1"/>
    <col min="30" max="30" width="3.7109375" style="0" customWidth="1"/>
    <col min="31" max="31" width="6.8515625" style="0" customWidth="1"/>
    <col min="32" max="32" width="19.421875" style="0" customWidth="1"/>
    <col min="33" max="33" width="9.140625" style="0" customWidth="1"/>
    <col min="34" max="35" width="7.57421875" style="0" customWidth="1"/>
    <col min="36" max="36" width="3.7109375" style="0" customWidth="1"/>
    <col min="37" max="37" width="6.8515625" style="0" customWidth="1"/>
    <col min="38" max="38" width="19.421875" style="0" customWidth="1"/>
    <col min="40" max="41" width="7.57421875" style="0" customWidth="1"/>
    <col min="42" max="42" width="3.7109375" style="0" customWidth="1"/>
    <col min="43" max="43" width="6.8515625" style="0" customWidth="1"/>
    <col min="44" max="44" width="19.421875" style="0" customWidth="1"/>
    <col min="46" max="47" width="7.57421875" style="0" customWidth="1"/>
    <col min="48" max="48" width="3.7109375" style="0" customWidth="1"/>
    <col min="49" max="49" width="6.8515625" style="0" customWidth="1"/>
    <col min="50" max="50" width="19.421875" style="0" customWidth="1"/>
    <col min="51" max="51" width="9.140625" style="0" customWidth="1"/>
    <col min="52" max="53" width="7.57421875" style="0" customWidth="1"/>
    <col min="54" max="54" width="3.7109375" style="0" customWidth="1"/>
    <col min="55" max="55" width="6.8515625" style="0" customWidth="1"/>
    <col min="56" max="56" width="19.421875" style="0" customWidth="1"/>
    <col min="57" max="57" width="9.140625" style="0" customWidth="1"/>
    <col min="58" max="59" width="7.57421875" style="0" customWidth="1"/>
    <col min="60" max="60" width="3.7109375" style="0" customWidth="1"/>
    <col min="61" max="61" width="19.421875" style="0" customWidth="1"/>
    <col min="62" max="62" width="7.57421875" style="0" customWidth="1"/>
    <col min="63" max="63" width="3.7109375" style="0" customWidth="1"/>
    <col min="64" max="64" width="19.421875" style="0" customWidth="1"/>
    <col min="65" max="65" width="7.57421875" style="0" customWidth="1"/>
  </cols>
  <sheetData>
    <row r="1" spans="1:66" ht="15.75" thickBot="1">
      <c r="A1" s="68" t="s">
        <v>121</v>
      </c>
      <c r="B1" s="69"/>
      <c r="C1" s="69"/>
      <c r="D1" s="69"/>
      <c r="E1" s="70"/>
      <c r="F1" s="41"/>
      <c r="G1" s="68" t="s">
        <v>122</v>
      </c>
      <c r="H1" s="69"/>
      <c r="I1" s="69"/>
      <c r="J1" s="69"/>
      <c r="K1" s="70"/>
      <c r="L1" s="14"/>
      <c r="M1" s="68" t="s">
        <v>181</v>
      </c>
      <c r="N1" s="69"/>
      <c r="O1" s="69"/>
      <c r="P1" s="69"/>
      <c r="Q1" s="70"/>
      <c r="R1" s="14"/>
      <c r="S1" s="68" t="s">
        <v>203</v>
      </c>
      <c r="T1" s="69"/>
      <c r="U1" s="69"/>
      <c r="V1" s="69"/>
      <c r="W1" s="70"/>
      <c r="X1" s="14"/>
      <c r="Y1" s="68" t="s">
        <v>220</v>
      </c>
      <c r="Z1" s="69"/>
      <c r="AA1" s="69"/>
      <c r="AB1" s="69"/>
      <c r="AC1" s="70"/>
      <c r="AD1" s="14"/>
      <c r="AE1" s="68" t="s">
        <v>227</v>
      </c>
      <c r="AF1" s="69"/>
      <c r="AG1" s="69"/>
      <c r="AH1" s="69"/>
      <c r="AI1" s="70"/>
      <c r="AJ1" s="14"/>
      <c r="AK1" s="68" t="s">
        <v>260</v>
      </c>
      <c r="AL1" s="69"/>
      <c r="AM1" s="69"/>
      <c r="AN1" s="69"/>
      <c r="AO1" s="70"/>
      <c r="AQ1" s="68" t="s">
        <v>280</v>
      </c>
      <c r="AR1" s="69"/>
      <c r="AS1" s="69"/>
      <c r="AT1" s="69"/>
      <c r="AU1" s="70"/>
      <c r="AV1" s="62"/>
      <c r="AW1" s="68" t="s">
        <v>298</v>
      </c>
      <c r="AX1" s="69"/>
      <c r="AY1" s="69"/>
      <c r="AZ1" s="69"/>
      <c r="BA1" s="70"/>
      <c r="BB1" s="14"/>
      <c r="BC1" s="68" t="s">
        <v>304</v>
      </c>
      <c r="BD1" s="69"/>
      <c r="BE1" s="69"/>
      <c r="BF1" s="69"/>
      <c r="BG1" s="70"/>
      <c r="BH1" s="62"/>
      <c r="BI1" s="77" t="s">
        <v>123</v>
      </c>
      <c r="BJ1" s="78"/>
      <c r="BK1" s="14"/>
      <c r="BL1" s="65"/>
      <c r="BM1" s="65"/>
      <c r="BN1" s="60"/>
    </row>
    <row r="2" spans="1:66" ht="15.75" thickBot="1">
      <c r="A2" s="1"/>
      <c r="B2" s="1"/>
      <c r="C2" s="1"/>
      <c r="D2" s="5"/>
      <c r="E2" s="1"/>
      <c r="F2" s="41"/>
      <c r="G2" s="1"/>
      <c r="H2" s="1"/>
      <c r="I2" s="1"/>
      <c r="J2" s="5"/>
      <c r="K2" s="1"/>
      <c r="L2" s="1"/>
      <c r="M2" s="1"/>
      <c r="N2" s="1"/>
      <c r="O2" s="1"/>
      <c r="P2" s="5"/>
      <c r="Q2" s="1"/>
      <c r="R2" s="1"/>
      <c r="S2" s="1"/>
      <c r="T2" s="1"/>
      <c r="U2" s="1"/>
      <c r="V2" s="5"/>
      <c r="W2" s="1"/>
      <c r="X2" s="1"/>
      <c r="Y2" s="1"/>
      <c r="Z2" s="1"/>
      <c r="AA2" s="1"/>
      <c r="AB2" s="5"/>
      <c r="AC2" s="1"/>
      <c r="AD2" s="1"/>
      <c r="AE2" s="1"/>
      <c r="AF2" s="1"/>
      <c r="AG2" s="1"/>
      <c r="AH2" s="5"/>
      <c r="AI2" s="1"/>
      <c r="AJ2" s="1"/>
      <c r="AK2" s="1"/>
      <c r="AL2" s="1"/>
      <c r="AM2" s="1"/>
      <c r="AN2" s="5"/>
      <c r="AO2" s="1"/>
      <c r="AQ2" s="1"/>
      <c r="AR2" s="1"/>
      <c r="AS2" s="1"/>
      <c r="AT2" s="5"/>
      <c r="AU2" s="1"/>
      <c r="AV2" s="19"/>
      <c r="AW2" s="1"/>
      <c r="AX2" s="1"/>
      <c r="AY2" s="1"/>
      <c r="AZ2" s="5"/>
      <c r="BA2" s="1"/>
      <c r="BB2" s="1"/>
      <c r="BC2" s="1"/>
      <c r="BD2" s="1"/>
      <c r="BE2" s="1"/>
      <c r="BF2" s="5"/>
      <c r="BG2" s="1"/>
      <c r="BH2" s="19"/>
      <c r="BI2" s="1"/>
      <c r="BJ2" s="1"/>
      <c r="BK2" s="1"/>
      <c r="BL2" s="65"/>
      <c r="BM2" s="65"/>
      <c r="BN2" s="60"/>
    </row>
    <row r="3" spans="1:66" ht="15.75" customHeight="1" thickBot="1">
      <c r="A3" s="71" t="s">
        <v>124</v>
      </c>
      <c r="B3" s="72"/>
      <c r="C3" s="72"/>
      <c r="D3" s="72"/>
      <c r="E3" s="73"/>
      <c r="F3" s="41"/>
      <c r="G3" s="71" t="s">
        <v>125</v>
      </c>
      <c r="H3" s="72"/>
      <c r="I3" s="72"/>
      <c r="J3" s="72"/>
      <c r="K3" s="73"/>
      <c r="L3" s="14"/>
      <c r="M3" s="71" t="s">
        <v>182</v>
      </c>
      <c r="N3" s="72"/>
      <c r="O3" s="72"/>
      <c r="P3" s="72"/>
      <c r="Q3" s="73"/>
      <c r="R3" s="14"/>
      <c r="S3" s="71" t="s">
        <v>204</v>
      </c>
      <c r="T3" s="72"/>
      <c r="U3" s="72"/>
      <c r="V3" s="72"/>
      <c r="W3" s="73"/>
      <c r="X3" s="14"/>
      <c r="Y3" s="71" t="s">
        <v>221</v>
      </c>
      <c r="Z3" s="72"/>
      <c r="AA3" s="72"/>
      <c r="AB3" s="72"/>
      <c r="AC3" s="73"/>
      <c r="AD3" s="14"/>
      <c r="AE3" s="74" t="s">
        <v>228</v>
      </c>
      <c r="AF3" s="75"/>
      <c r="AG3" s="75"/>
      <c r="AH3" s="75"/>
      <c r="AI3" s="76"/>
      <c r="AJ3" s="14"/>
      <c r="AK3" s="71" t="s">
        <v>261</v>
      </c>
      <c r="AL3" s="72"/>
      <c r="AM3" s="72"/>
      <c r="AN3" s="72"/>
      <c r="AO3" s="73"/>
      <c r="AQ3" s="71" t="s">
        <v>281</v>
      </c>
      <c r="AR3" s="72"/>
      <c r="AS3" s="72"/>
      <c r="AT3" s="72"/>
      <c r="AU3" s="73"/>
      <c r="AV3" s="19"/>
      <c r="AW3" s="71" t="s">
        <v>299</v>
      </c>
      <c r="AX3" s="72"/>
      <c r="AY3" s="72"/>
      <c r="AZ3" s="72"/>
      <c r="BA3" s="73"/>
      <c r="BB3" s="14"/>
      <c r="BC3" s="71" t="s">
        <v>305</v>
      </c>
      <c r="BD3" s="72"/>
      <c r="BE3" s="72"/>
      <c r="BF3" s="72"/>
      <c r="BG3" s="73"/>
      <c r="BH3" s="19"/>
      <c r="BI3" s="79" t="s">
        <v>282</v>
      </c>
      <c r="BJ3" s="80"/>
      <c r="BK3" s="19"/>
      <c r="BL3" s="79" t="s">
        <v>183</v>
      </c>
      <c r="BM3" s="80"/>
      <c r="BN3" s="60"/>
    </row>
    <row r="4" spans="1:66" ht="15">
      <c r="A4" s="1"/>
      <c r="B4" s="1"/>
      <c r="C4" s="1"/>
      <c r="D4" s="5"/>
      <c r="E4" s="1"/>
      <c r="F4" s="41"/>
      <c r="G4" s="1"/>
      <c r="H4" s="1"/>
      <c r="I4" s="1"/>
      <c r="J4" s="5"/>
      <c r="K4" s="1"/>
      <c r="L4" s="1"/>
      <c r="M4" s="1"/>
      <c r="N4" s="1"/>
      <c r="O4" s="1"/>
      <c r="P4" s="5"/>
      <c r="Q4" s="1"/>
      <c r="R4" s="1"/>
      <c r="S4" s="1"/>
      <c r="T4" s="1"/>
      <c r="U4" s="1"/>
      <c r="V4" s="5"/>
      <c r="W4" s="1"/>
      <c r="X4" s="1"/>
      <c r="Y4" s="1"/>
      <c r="Z4" s="1"/>
      <c r="AA4" s="1"/>
      <c r="AB4" s="5"/>
      <c r="AC4" s="1"/>
      <c r="AD4" s="1"/>
      <c r="AE4" s="1"/>
      <c r="AF4" s="1"/>
      <c r="AG4" s="1"/>
      <c r="AH4" s="5"/>
      <c r="AI4" s="1"/>
      <c r="AJ4" s="1"/>
      <c r="AK4" s="1"/>
      <c r="AL4" s="1"/>
      <c r="AM4" s="1"/>
      <c r="AN4" s="5"/>
      <c r="AO4" s="1"/>
      <c r="AQ4" s="1"/>
      <c r="AR4" s="1"/>
      <c r="AS4" s="1"/>
      <c r="AT4" s="5"/>
      <c r="AU4" s="1"/>
      <c r="AV4" s="19"/>
      <c r="AW4" s="1"/>
      <c r="AX4" s="1"/>
      <c r="AY4" s="1"/>
      <c r="AZ4" s="5"/>
      <c r="BA4" s="1"/>
      <c r="BB4" s="1"/>
      <c r="BC4" s="1"/>
      <c r="BD4" s="1"/>
      <c r="BE4" s="1"/>
      <c r="BF4" s="5"/>
      <c r="BG4" s="1"/>
      <c r="BH4" s="19"/>
      <c r="BI4" s="1"/>
      <c r="BJ4" s="1"/>
      <c r="BK4" s="1"/>
      <c r="BL4" s="1"/>
      <c r="BM4" s="1"/>
      <c r="BN4" s="60"/>
    </row>
    <row r="5" spans="1:66" ht="15">
      <c r="A5" s="6" t="s">
        <v>3</v>
      </c>
      <c r="B5" s="6" t="s">
        <v>0</v>
      </c>
      <c r="C5" s="6" t="s">
        <v>4</v>
      </c>
      <c r="D5" s="7" t="s">
        <v>5</v>
      </c>
      <c r="E5" s="6" t="s">
        <v>6</v>
      </c>
      <c r="F5" s="41"/>
      <c r="G5" s="6" t="s">
        <v>3</v>
      </c>
      <c r="H5" s="6" t="s">
        <v>0</v>
      </c>
      <c r="I5" s="6" t="s">
        <v>4</v>
      </c>
      <c r="J5" s="7" t="s">
        <v>5</v>
      </c>
      <c r="K5" s="6" t="s">
        <v>6</v>
      </c>
      <c r="L5" s="14"/>
      <c r="M5" s="6" t="s">
        <v>3</v>
      </c>
      <c r="N5" s="6" t="s">
        <v>0</v>
      </c>
      <c r="O5" s="6" t="s">
        <v>4</v>
      </c>
      <c r="P5" s="7" t="s">
        <v>5</v>
      </c>
      <c r="Q5" s="6" t="s">
        <v>6</v>
      </c>
      <c r="R5" s="14"/>
      <c r="S5" s="6" t="s">
        <v>3</v>
      </c>
      <c r="T5" s="6" t="s">
        <v>0</v>
      </c>
      <c r="U5" s="6" t="s">
        <v>4</v>
      </c>
      <c r="V5" s="7" t="s">
        <v>5</v>
      </c>
      <c r="W5" s="6" t="s">
        <v>6</v>
      </c>
      <c r="X5" s="14"/>
      <c r="Y5" s="6" t="s">
        <v>3</v>
      </c>
      <c r="Z5" s="6" t="s">
        <v>0</v>
      </c>
      <c r="AA5" s="6" t="s">
        <v>4</v>
      </c>
      <c r="AB5" s="7" t="s">
        <v>5</v>
      </c>
      <c r="AC5" s="6" t="s">
        <v>6</v>
      </c>
      <c r="AD5" s="14"/>
      <c r="AE5" s="6" t="s">
        <v>3</v>
      </c>
      <c r="AF5" s="6" t="s">
        <v>0</v>
      </c>
      <c r="AG5" s="6" t="s">
        <v>4</v>
      </c>
      <c r="AH5" s="7" t="s">
        <v>5</v>
      </c>
      <c r="AI5" s="6" t="s">
        <v>6</v>
      </c>
      <c r="AJ5" s="14"/>
      <c r="AK5" s="6" t="s">
        <v>3</v>
      </c>
      <c r="AL5" s="6" t="s">
        <v>0</v>
      </c>
      <c r="AM5" s="6" t="s">
        <v>4</v>
      </c>
      <c r="AN5" s="7" t="s">
        <v>5</v>
      </c>
      <c r="AO5" s="6" t="s">
        <v>6</v>
      </c>
      <c r="AQ5" s="6" t="s">
        <v>3</v>
      </c>
      <c r="AR5" s="6" t="s">
        <v>0</v>
      </c>
      <c r="AS5" s="6" t="s">
        <v>4</v>
      </c>
      <c r="AT5" s="7" t="s">
        <v>5</v>
      </c>
      <c r="AU5" s="6" t="s">
        <v>6</v>
      </c>
      <c r="AV5" s="19"/>
      <c r="AW5" s="6" t="s">
        <v>3</v>
      </c>
      <c r="AX5" s="6" t="s">
        <v>0</v>
      </c>
      <c r="AY5" s="6" t="s">
        <v>4</v>
      </c>
      <c r="AZ5" s="7" t="s">
        <v>5</v>
      </c>
      <c r="BA5" s="6" t="s">
        <v>6</v>
      </c>
      <c r="BB5" s="14"/>
      <c r="BC5" s="6" t="s">
        <v>3</v>
      </c>
      <c r="BD5" s="6" t="s">
        <v>0</v>
      </c>
      <c r="BE5" s="6" t="s">
        <v>4</v>
      </c>
      <c r="BF5" s="7" t="s">
        <v>5</v>
      </c>
      <c r="BG5" s="6" t="s">
        <v>6</v>
      </c>
      <c r="BH5" s="19"/>
      <c r="BI5" s="20" t="s">
        <v>0</v>
      </c>
      <c r="BJ5" s="20" t="s">
        <v>5</v>
      </c>
      <c r="BK5" s="2"/>
      <c r="BL5" s="20" t="s">
        <v>0</v>
      </c>
      <c r="BM5" s="20" t="s">
        <v>5</v>
      </c>
      <c r="BN5" s="60"/>
    </row>
    <row r="6" spans="1:66" ht="15">
      <c r="A6" s="1"/>
      <c r="B6" s="1"/>
      <c r="C6" s="1"/>
      <c r="D6" s="5"/>
      <c r="E6" s="1"/>
      <c r="F6" s="41"/>
      <c r="G6" s="1"/>
      <c r="H6" s="1"/>
      <c r="I6" s="1"/>
      <c r="J6" s="5"/>
      <c r="K6" s="1"/>
      <c r="L6" s="1"/>
      <c r="M6" s="42"/>
      <c r="N6" s="42"/>
      <c r="O6" s="42"/>
      <c r="P6" s="42"/>
      <c r="Q6" s="42"/>
      <c r="R6" s="43"/>
      <c r="S6" s="43"/>
      <c r="T6" s="43"/>
      <c r="U6" s="43"/>
      <c r="V6" s="43"/>
      <c r="W6" s="43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8"/>
      <c r="AL6" s="48"/>
      <c r="AM6" s="48"/>
      <c r="AN6" s="48"/>
      <c r="AO6" s="48"/>
      <c r="AQ6" s="54"/>
      <c r="AR6" s="54"/>
      <c r="AS6" s="54"/>
      <c r="AT6" s="54"/>
      <c r="AU6" s="54"/>
      <c r="AV6" s="19"/>
      <c r="AW6" s="61"/>
      <c r="AX6" s="61"/>
      <c r="AY6" s="61"/>
      <c r="AZ6" s="61"/>
      <c r="BA6" s="61"/>
      <c r="BB6" s="65"/>
      <c r="BC6" s="65"/>
      <c r="BD6" s="65"/>
      <c r="BE6" s="65"/>
      <c r="BF6" s="65"/>
      <c r="BG6" s="65"/>
      <c r="BH6" s="19"/>
      <c r="BI6" s="65"/>
      <c r="BJ6" s="65"/>
      <c r="BK6" s="1"/>
      <c r="BL6" s="65"/>
      <c r="BM6" s="65"/>
      <c r="BN6" s="60"/>
    </row>
    <row r="7" spans="1:66" ht="15">
      <c r="A7" s="34" t="s">
        <v>85</v>
      </c>
      <c r="B7" s="34" t="s">
        <v>65</v>
      </c>
      <c r="C7" s="35">
        <v>0.024537037037037038</v>
      </c>
      <c r="D7" s="8">
        <v>71.89</v>
      </c>
      <c r="E7" s="17" t="s">
        <v>72</v>
      </c>
      <c r="F7" s="22"/>
      <c r="G7" s="17" t="s">
        <v>34</v>
      </c>
      <c r="H7" s="17" t="s">
        <v>65</v>
      </c>
      <c r="I7" s="23">
        <v>0.022581018518518518</v>
      </c>
      <c r="J7" s="24">
        <v>72.58</v>
      </c>
      <c r="K7" s="17" t="s">
        <v>72</v>
      </c>
      <c r="L7" s="2"/>
      <c r="M7" s="15" t="s">
        <v>184</v>
      </c>
      <c r="N7" s="15" t="s">
        <v>65</v>
      </c>
      <c r="O7" s="21">
        <v>0.024050925925925924</v>
      </c>
      <c r="P7" s="25">
        <v>71.94</v>
      </c>
      <c r="Q7" s="15" t="s">
        <v>72</v>
      </c>
      <c r="R7" s="44"/>
      <c r="S7" s="9" t="s">
        <v>85</v>
      </c>
      <c r="T7" s="9" t="s">
        <v>10</v>
      </c>
      <c r="U7" s="16">
        <v>0.022361111111111113</v>
      </c>
      <c r="V7" s="10">
        <v>59.78</v>
      </c>
      <c r="W7" s="9" t="s">
        <v>28</v>
      </c>
      <c r="X7" s="19"/>
      <c r="Y7" s="15" t="s">
        <v>184</v>
      </c>
      <c r="Z7" s="15" t="s">
        <v>65</v>
      </c>
      <c r="AA7" s="21">
        <v>0.02648148148148148</v>
      </c>
      <c r="AB7" s="8">
        <v>73.08</v>
      </c>
      <c r="AC7" s="15" t="s">
        <v>72</v>
      </c>
      <c r="AD7" s="19"/>
      <c r="AE7" s="9" t="s">
        <v>230</v>
      </c>
      <c r="AF7" s="9" t="s">
        <v>126</v>
      </c>
      <c r="AG7" s="18">
        <v>0.051736111111111115</v>
      </c>
      <c r="AH7" s="10">
        <v>78.39</v>
      </c>
      <c r="AI7" s="9" t="s">
        <v>28</v>
      </c>
      <c r="AJ7" s="19"/>
      <c r="AK7" s="15" t="s">
        <v>263</v>
      </c>
      <c r="AL7" s="15" t="s">
        <v>65</v>
      </c>
      <c r="AM7" s="21">
        <v>0.024652777777777777</v>
      </c>
      <c r="AN7" s="25">
        <v>78.69</v>
      </c>
      <c r="AO7" s="15" t="s">
        <v>72</v>
      </c>
      <c r="AQ7" s="15" t="s">
        <v>85</v>
      </c>
      <c r="AR7" s="15" t="s">
        <v>65</v>
      </c>
      <c r="AS7" s="21">
        <v>0.017800925925925925</v>
      </c>
      <c r="AT7" s="25">
        <v>69.18</v>
      </c>
      <c r="AU7" s="15" t="s">
        <v>72</v>
      </c>
      <c r="AV7" s="19"/>
      <c r="AW7" s="9" t="s">
        <v>184</v>
      </c>
      <c r="AX7" s="9" t="s">
        <v>177</v>
      </c>
      <c r="AY7" s="16">
        <v>0.019988425925925927</v>
      </c>
      <c r="AZ7" s="10">
        <v>81.07</v>
      </c>
      <c r="BA7" s="9" t="s">
        <v>29</v>
      </c>
      <c r="BB7" s="19"/>
      <c r="BC7" s="9" t="s">
        <v>306</v>
      </c>
      <c r="BD7" s="9" t="s">
        <v>7</v>
      </c>
      <c r="BE7" s="16">
        <v>0.016076388888888887</v>
      </c>
      <c r="BF7" s="10">
        <v>71.2</v>
      </c>
      <c r="BG7" s="9" t="s">
        <v>35</v>
      </c>
      <c r="BH7" s="19"/>
      <c r="BI7" s="9" t="s">
        <v>91</v>
      </c>
      <c r="BJ7" s="10">
        <f>53.55+59.08+59.2+54.02+64.9+65.06+53.74+61.91</f>
        <v>471.46000000000004</v>
      </c>
      <c r="BK7" s="2"/>
      <c r="BL7" s="9" t="s">
        <v>21</v>
      </c>
      <c r="BM7" s="10">
        <f>65.43+67.36+73.41</f>
        <v>206.20000000000002</v>
      </c>
      <c r="BN7" s="60"/>
    </row>
    <row r="8" spans="1:66" ht="15">
      <c r="A8" s="34" t="s">
        <v>66</v>
      </c>
      <c r="B8" s="34" t="s">
        <v>126</v>
      </c>
      <c r="C8" s="35">
        <v>0.02496527777777778</v>
      </c>
      <c r="D8" s="8">
        <v>68.01</v>
      </c>
      <c r="E8" s="17" t="s">
        <v>28</v>
      </c>
      <c r="F8" s="22"/>
      <c r="G8" s="17" t="s">
        <v>86</v>
      </c>
      <c r="H8" s="17" t="s">
        <v>126</v>
      </c>
      <c r="I8" s="23">
        <v>0.023229166666666665</v>
      </c>
      <c r="J8" s="8">
        <v>67.81</v>
      </c>
      <c r="K8" s="17" t="s">
        <v>28</v>
      </c>
      <c r="L8" s="2"/>
      <c r="M8" s="15" t="s">
        <v>185</v>
      </c>
      <c r="N8" s="15" t="s">
        <v>7</v>
      </c>
      <c r="O8" s="21">
        <v>0.0253125</v>
      </c>
      <c r="P8" s="25">
        <v>67.86</v>
      </c>
      <c r="Q8" s="15" t="s">
        <v>35</v>
      </c>
      <c r="R8" s="44"/>
      <c r="S8" s="9" t="s">
        <v>66</v>
      </c>
      <c r="T8" s="9" t="s">
        <v>178</v>
      </c>
      <c r="U8" s="16">
        <v>0.0228125</v>
      </c>
      <c r="V8" s="10">
        <v>59.67</v>
      </c>
      <c r="W8" s="9" t="s">
        <v>35</v>
      </c>
      <c r="X8" s="19"/>
      <c r="Y8" s="15" t="s">
        <v>86</v>
      </c>
      <c r="Z8" s="15" t="s">
        <v>7</v>
      </c>
      <c r="AA8" s="21">
        <v>0.02798611111111111</v>
      </c>
      <c r="AB8" s="8">
        <v>68.16</v>
      </c>
      <c r="AC8" s="15" t="s">
        <v>35</v>
      </c>
      <c r="AD8" s="19"/>
      <c r="AE8" s="9" t="s">
        <v>89</v>
      </c>
      <c r="AF8" s="9" t="s">
        <v>7</v>
      </c>
      <c r="AG8" s="18">
        <v>0.05578703703703703</v>
      </c>
      <c r="AH8" s="10">
        <v>74.27</v>
      </c>
      <c r="AI8" s="9" t="s">
        <v>35</v>
      </c>
      <c r="AJ8" s="19"/>
      <c r="AK8" s="15" t="s">
        <v>264</v>
      </c>
      <c r="AL8" s="15" t="s">
        <v>10</v>
      </c>
      <c r="AM8" s="21">
        <v>0.02533564814814815</v>
      </c>
      <c r="AN8" s="25">
        <v>73.46</v>
      </c>
      <c r="AO8" s="15" t="s">
        <v>28</v>
      </c>
      <c r="AQ8" s="15" t="s">
        <v>283</v>
      </c>
      <c r="AR8" s="15" t="s">
        <v>91</v>
      </c>
      <c r="AS8" s="21">
        <v>0.02396990740740741</v>
      </c>
      <c r="AT8" s="25">
        <v>53.74</v>
      </c>
      <c r="AU8" s="63" t="s">
        <v>8</v>
      </c>
      <c r="AV8" s="19"/>
      <c r="AW8" s="9" t="s">
        <v>85</v>
      </c>
      <c r="AX8" s="9" t="s">
        <v>65</v>
      </c>
      <c r="AY8" s="16">
        <v>0.020231481481481482</v>
      </c>
      <c r="AZ8" s="10">
        <v>74.66</v>
      </c>
      <c r="BA8" s="53" t="s">
        <v>72</v>
      </c>
      <c r="BB8" s="91"/>
      <c r="BC8" s="9" t="s">
        <v>163</v>
      </c>
      <c r="BD8" s="9" t="s">
        <v>22</v>
      </c>
      <c r="BE8" s="16">
        <v>0.019224537037037037</v>
      </c>
      <c r="BF8" s="10">
        <v>64.66</v>
      </c>
      <c r="BG8" s="9" t="s">
        <v>8</v>
      </c>
      <c r="BH8" s="19"/>
      <c r="BI8" s="9" t="s">
        <v>92</v>
      </c>
      <c r="BJ8" s="12">
        <f>54.3+55.96+56+61.11+59.44+65.42+52.26+60.87</f>
        <v>465.36</v>
      </c>
      <c r="BK8" s="2"/>
      <c r="BL8" s="9" t="s">
        <v>9</v>
      </c>
      <c r="BM8" s="13">
        <f>65.74+63.39+63.94</f>
        <v>193.07</v>
      </c>
      <c r="BN8" s="60"/>
    </row>
    <row r="9" spans="1:66" ht="15.75" customHeight="1">
      <c r="A9" s="34" t="s">
        <v>86</v>
      </c>
      <c r="B9" s="34" t="s">
        <v>7</v>
      </c>
      <c r="C9" s="35">
        <v>0.02528935185185185</v>
      </c>
      <c r="D9" s="8">
        <v>68.83</v>
      </c>
      <c r="E9" s="17" t="s">
        <v>35</v>
      </c>
      <c r="F9" s="22"/>
      <c r="G9" s="17" t="s">
        <v>31</v>
      </c>
      <c r="H9" s="17" t="s">
        <v>7</v>
      </c>
      <c r="I9" s="23">
        <v>0.02400462962962963</v>
      </c>
      <c r="J9" s="8">
        <v>67.31</v>
      </c>
      <c r="K9" s="17" t="s">
        <v>35</v>
      </c>
      <c r="L9" s="4"/>
      <c r="M9" s="15" t="s">
        <v>31</v>
      </c>
      <c r="N9" s="15" t="s">
        <v>21</v>
      </c>
      <c r="O9" s="21">
        <v>0.02549768518518519</v>
      </c>
      <c r="P9" s="25">
        <v>67.36</v>
      </c>
      <c r="Q9" s="15" t="s">
        <v>35</v>
      </c>
      <c r="R9" s="44"/>
      <c r="S9" s="9" t="s">
        <v>185</v>
      </c>
      <c r="T9" s="9" t="s">
        <v>23</v>
      </c>
      <c r="U9" s="16">
        <v>0.023645833333333335</v>
      </c>
      <c r="V9" s="25">
        <v>56.19</v>
      </c>
      <c r="W9" s="9" t="s">
        <v>28</v>
      </c>
      <c r="X9" s="19"/>
      <c r="Y9" s="15" t="s">
        <v>89</v>
      </c>
      <c r="Z9" s="15" t="s">
        <v>92</v>
      </c>
      <c r="AA9" s="21">
        <v>0.03350694444444444</v>
      </c>
      <c r="AB9" s="8">
        <v>61.11</v>
      </c>
      <c r="AC9" s="15" t="s">
        <v>8</v>
      </c>
      <c r="AD9" s="19"/>
      <c r="AE9" s="9" t="s">
        <v>37</v>
      </c>
      <c r="AF9" s="9" t="s">
        <v>10</v>
      </c>
      <c r="AG9" s="18">
        <v>0.05597222222222222</v>
      </c>
      <c r="AH9" s="10">
        <v>72.52</v>
      </c>
      <c r="AI9" s="9" t="s">
        <v>28</v>
      </c>
      <c r="AJ9" s="19"/>
      <c r="AK9" s="15" t="s">
        <v>265</v>
      </c>
      <c r="AL9" s="15" t="s">
        <v>91</v>
      </c>
      <c r="AM9" s="21">
        <v>0.03127314814814815</v>
      </c>
      <c r="AN9" s="25">
        <v>65.06</v>
      </c>
      <c r="AO9" s="15" t="s">
        <v>8</v>
      </c>
      <c r="AQ9" s="15" t="s">
        <v>112</v>
      </c>
      <c r="AR9" s="15" t="s">
        <v>92</v>
      </c>
      <c r="AS9" s="21">
        <v>0.024849537037037035</v>
      </c>
      <c r="AT9" s="25">
        <v>52.26</v>
      </c>
      <c r="AU9" s="15" t="s">
        <v>8</v>
      </c>
      <c r="AV9" s="19"/>
      <c r="AW9" s="9" t="s">
        <v>34</v>
      </c>
      <c r="AX9" s="9" t="s">
        <v>126</v>
      </c>
      <c r="AY9" s="16">
        <v>0.02082175925925926</v>
      </c>
      <c r="AZ9" s="10">
        <v>69.15</v>
      </c>
      <c r="BA9" s="9" t="s">
        <v>28</v>
      </c>
      <c r="BB9" s="19"/>
      <c r="BC9" s="9" t="s">
        <v>209</v>
      </c>
      <c r="BD9" s="9" t="s">
        <v>307</v>
      </c>
      <c r="BE9" s="16">
        <v>0.019386574074074073</v>
      </c>
      <c r="BF9" s="10">
        <v>56.6</v>
      </c>
      <c r="BG9" s="9" t="s">
        <v>28</v>
      </c>
      <c r="BH9" s="19"/>
      <c r="BI9" s="9" t="s">
        <v>97</v>
      </c>
      <c r="BJ9" s="13">
        <f>57.63+59.01+58.14+52.83+59.53+60.74+63.81+49.25</f>
        <v>460.94</v>
      </c>
      <c r="BK9" s="4"/>
      <c r="BL9" s="9" t="s">
        <v>69</v>
      </c>
      <c r="BM9" s="13">
        <f>64.62+63.15+64.18</f>
        <v>191.95000000000002</v>
      </c>
      <c r="BN9" s="60"/>
    </row>
    <row r="10" spans="1:66" ht="15">
      <c r="A10" s="34" t="s">
        <v>87</v>
      </c>
      <c r="B10" s="34" t="s">
        <v>21</v>
      </c>
      <c r="C10" s="35">
        <v>0.026782407407407408</v>
      </c>
      <c r="D10" s="25">
        <v>65.43</v>
      </c>
      <c r="E10" s="15" t="s">
        <v>35</v>
      </c>
      <c r="F10" s="22"/>
      <c r="G10" s="17" t="s">
        <v>104</v>
      </c>
      <c r="H10" s="17" t="s">
        <v>127</v>
      </c>
      <c r="I10" s="23">
        <v>0.026296296296296293</v>
      </c>
      <c r="J10" s="8">
        <v>61.09</v>
      </c>
      <c r="K10" s="17" t="s">
        <v>35</v>
      </c>
      <c r="L10" s="4"/>
      <c r="M10" s="15" t="s">
        <v>87</v>
      </c>
      <c r="N10" s="15" t="s">
        <v>177</v>
      </c>
      <c r="O10" s="21">
        <v>0.025868055555555557</v>
      </c>
      <c r="P10" s="25">
        <v>72.39</v>
      </c>
      <c r="Q10" s="15" t="s">
        <v>29</v>
      </c>
      <c r="R10" s="44"/>
      <c r="S10" s="9" t="s">
        <v>205</v>
      </c>
      <c r="T10" s="9" t="s">
        <v>30</v>
      </c>
      <c r="U10" s="16">
        <v>0.023796296296296298</v>
      </c>
      <c r="V10" s="25">
        <v>56.37</v>
      </c>
      <c r="W10" s="9" t="s">
        <v>28</v>
      </c>
      <c r="X10" s="19"/>
      <c r="Y10" s="15" t="s">
        <v>136</v>
      </c>
      <c r="Z10" s="15" t="s">
        <v>143</v>
      </c>
      <c r="AA10" s="21">
        <v>0.03431712962962963</v>
      </c>
      <c r="AB10" s="8">
        <v>53.93</v>
      </c>
      <c r="AC10" s="15" t="s">
        <v>28</v>
      </c>
      <c r="AD10" s="19"/>
      <c r="AE10" s="9" t="s">
        <v>90</v>
      </c>
      <c r="AF10" s="9" t="s">
        <v>21</v>
      </c>
      <c r="AG10" s="18">
        <v>0.05644675925925926</v>
      </c>
      <c r="AH10" s="10">
        <v>73.41</v>
      </c>
      <c r="AI10" s="9" t="s">
        <v>35</v>
      </c>
      <c r="AJ10" s="19"/>
      <c r="AK10" s="15" t="s">
        <v>117</v>
      </c>
      <c r="AL10" s="15" t="s">
        <v>92</v>
      </c>
      <c r="AM10" s="21">
        <v>0.03136574074074074</v>
      </c>
      <c r="AN10" s="25">
        <v>65.42</v>
      </c>
      <c r="AO10" s="15" t="s">
        <v>8</v>
      </c>
      <c r="AQ10" s="15" t="s">
        <v>101</v>
      </c>
      <c r="AR10" s="15" t="s">
        <v>12</v>
      </c>
      <c r="AS10" s="21">
        <v>0.02525462962962963</v>
      </c>
      <c r="AT10" s="25">
        <v>53.94</v>
      </c>
      <c r="AU10" s="15" t="s">
        <v>29</v>
      </c>
      <c r="AV10" s="19"/>
      <c r="AW10" s="9" t="s">
        <v>66</v>
      </c>
      <c r="AX10" s="9" t="s">
        <v>10</v>
      </c>
      <c r="AY10" s="16">
        <v>0.021180555555555553</v>
      </c>
      <c r="AZ10" s="10">
        <v>68.36</v>
      </c>
      <c r="BA10" s="9" t="s">
        <v>28</v>
      </c>
      <c r="BB10" s="19"/>
      <c r="BC10" s="9" t="s">
        <v>308</v>
      </c>
      <c r="BD10" s="9" t="s">
        <v>12</v>
      </c>
      <c r="BE10" s="16">
        <v>0.019618055555555555</v>
      </c>
      <c r="BF10" s="12">
        <v>65.43</v>
      </c>
      <c r="BG10" s="9" t="s">
        <v>29</v>
      </c>
      <c r="BH10" s="19"/>
      <c r="BI10" s="9" t="s">
        <v>24</v>
      </c>
      <c r="BJ10" s="10">
        <f>47.87+44.92+49+51.94+60.24+44.96+55.27+58.19</f>
        <v>412.39</v>
      </c>
      <c r="BK10" s="4"/>
      <c r="BL10" s="9" t="s">
        <v>73</v>
      </c>
      <c r="BM10" s="8">
        <f>63.77+62.5+63.53</f>
        <v>189.8</v>
      </c>
      <c r="BN10" s="60"/>
    </row>
    <row r="11" spans="1:66" ht="15">
      <c r="A11" s="34" t="s">
        <v>128</v>
      </c>
      <c r="B11" s="34" t="s">
        <v>127</v>
      </c>
      <c r="C11" s="35">
        <v>0.027546296296296294</v>
      </c>
      <c r="D11" s="8">
        <v>62.82</v>
      </c>
      <c r="E11" s="17" t="s">
        <v>35</v>
      </c>
      <c r="F11" s="22"/>
      <c r="G11" s="17" t="s">
        <v>129</v>
      </c>
      <c r="H11" s="17" t="s">
        <v>10</v>
      </c>
      <c r="I11" s="23">
        <v>0.026516203703703698</v>
      </c>
      <c r="J11" s="8">
        <v>59.62</v>
      </c>
      <c r="K11" s="17" t="s">
        <v>28</v>
      </c>
      <c r="L11" s="4"/>
      <c r="M11" s="15" t="s">
        <v>128</v>
      </c>
      <c r="N11" s="15" t="s">
        <v>10</v>
      </c>
      <c r="O11" s="21">
        <v>0.026886574074074077</v>
      </c>
      <c r="P11" s="25">
        <v>62.12</v>
      </c>
      <c r="Q11" s="15" t="s">
        <v>28</v>
      </c>
      <c r="R11" s="44"/>
      <c r="S11" s="9" t="s">
        <v>206</v>
      </c>
      <c r="T11" s="9" t="s">
        <v>109</v>
      </c>
      <c r="U11" s="16">
        <v>0.02584490740740741</v>
      </c>
      <c r="V11" s="25">
        <v>57.14</v>
      </c>
      <c r="W11" s="9" t="s">
        <v>8</v>
      </c>
      <c r="X11" s="19"/>
      <c r="Y11" s="15" t="s">
        <v>222</v>
      </c>
      <c r="Z11" s="15" t="s">
        <v>12</v>
      </c>
      <c r="AA11" s="21">
        <v>0.034525462962962966</v>
      </c>
      <c r="AB11" s="8">
        <v>62.72</v>
      </c>
      <c r="AC11" s="15" t="s">
        <v>29</v>
      </c>
      <c r="AD11" s="19"/>
      <c r="AE11" s="9" t="s">
        <v>59</v>
      </c>
      <c r="AF11" s="9" t="s">
        <v>23</v>
      </c>
      <c r="AG11" s="18">
        <v>0.06177083333333333</v>
      </c>
      <c r="AH11" s="10">
        <v>65.64</v>
      </c>
      <c r="AI11" s="9" t="s">
        <v>28</v>
      </c>
      <c r="AJ11" s="19"/>
      <c r="AK11" s="15" t="s">
        <v>266</v>
      </c>
      <c r="AL11" s="15" t="s">
        <v>143</v>
      </c>
      <c r="AM11" s="21">
        <v>0.03231481481481482</v>
      </c>
      <c r="AN11" s="25">
        <v>57.41</v>
      </c>
      <c r="AO11" s="15" t="s">
        <v>28</v>
      </c>
      <c r="AQ11" s="15" t="s">
        <v>284</v>
      </c>
      <c r="AR11" s="15" t="s">
        <v>143</v>
      </c>
      <c r="AS11" s="21">
        <v>0.025775462962962962</v>
      </c>
      <c r="AT11" s="25">
        <v>45.17</v>
      </c>
      <c r="AU11" s="15" t="s">
        <v>28</v>
      </c>
      <c r="AV11" s="19"/>
      <c r="AW11" s="9" t="s">
        <v>185</v>
      </c>
      <c r="AX11" s="9" t="s">
        <v>7</v>
      </c>
      <c r="AY11" s="16">
        <v>0.021377314814814818</v>
      </c>
      <c r="AZ11" s="10">
        <v>69.57</v>
      </c>
      <c r="BA11" s="9" t="s">
        <v>35</v>
      </c>
      <c r="BB11" s="19"/>
      <c r="BC11" s="9" t="s">
        <v>142</v>
      </c>
      <c r="BD11" s="9" t="s">
        <v>77</v>
      </c>
      <c r="BE11" s="16">
        <v>0.019930555555555556</v>
      </c>
      <c r="BF11" s="12">
        <v>57.03</v>
      </c>
      <c r="BG11" s="9" t="s">
        <v>35</v>
      </c>
      <c r="BH11" s="19"/>
      <c r="BI11" s="9" t="s">
        <v>143</v>
      </c>
      <c r="BJ11" s="12">
        <f>46.45+47.38+48.99+46.68+53.93+56.11+57.41+53.33</f>
        <v>410.28000000000003</v>
      </c>
      <c r="BK11" s="4"/>
      <c r="BL11" s="9" t="s">
        <v>109</v>
      </c>
      <c r="BM11" s="13">
        <f>63.79+57.14+67.76</f>
        <v>188.69</v>
      </c>
      <c r="BN11" s="60"/>
    </row>
    <row r="12" spans="1:66" ht="15">
      <c r="A12" s="34" t="s">
        <v>88</v>
      </c>
      <c r="B12" s="34" t="s">
        <v>10</v>
      </c>
      <c r="C12" s="35">
        <v>0.027627314814814813</v>
      </c>
      <c r="D12" s="8">
        <v>61.67</v>
      </c>
      <c r="E12" s="17" t="s">
        <v>28</v>
      </c>
      <c r="F12" s="22"/>
      <c r="G12" s="17" t="s">
        <v>94</v>
      </c>
      <c r="H12" s="17" t="s">
        <v>11</v>
      </c>
      <c r="I12" s="23">
        <v>0.02677083333333333</v>
      </c>
      <c r="J12" s="8">
        <v>59.06</v>
      </c>
      <c r="K12" s="17" t="s">
        <v>28</v>
      </c>
      <c r="L12" s="4"/>
      <c r="M12" s="15" t="s">
        <v>88</v>
      </c>
      <c r="N12" s="15" t="s">
        <v>178</v>
      </c>
      <c r="O12" s="21">
        <v>0.026990740740740742</v>
      </c>
      <c r="P12" s="25">
        <v>62.86</v>
      </c>
      <c r="Q12" s="15" t="s">
        <v>35</v>
      </c>
      <c r="R12" s="44"/>
      <c r="S12" s="9" t="s">
        <v>207</v>
      </c>
      <c r="T12" s="9" t="s">
        <v>91</v>
      </c>
      <c r="U12" s="16">
        <v>0.026909722222222224</v>
      </c>
      <c r="V12" s="25">
        <v>54.02</v>
      </c>
      <c r="W12" s="9" t="s">
        <v>8</v>
      </c>
      <c r="X12" s="19"/>
      <c r="Y12" s="15" t="s">
        <v>118</v>
      </c>
      <c r="Z12" s="15" t="s">
        <v>97</v>
      </c>
      <c r="AA12" s="21">
        <v>0.03497685185185185</v>
      </c>
      <c r="AB12" s="8">
        <v>59.53</v>
      </c>
      <c r="AC12" s="15" t="s">
        <v>29</v>
      </c>
      <c r="AD12" s="19"/>
      <c r="AE12" s="9" t="s">
        <v>231</v>
      </c>
      <c r="AF12" s="9" t="s">
        <v>109</v>
      </c>
      <c r="AG12" s="18">
        <v>0.065625</v>
      </c>
      <c r="AH12" s="10">
        <v>67.76</v>
      </c>
      <c r="AI12" s="9" t="s">
        <v>8</v>
      </c>
      <c r="AJ12" s="19"/>
      <c r="AK12" s="15" t="s">
        <v>267</v>
      </c>
      <c r="AL12" s="15" t="s">
        <v>139</v>
      </c>
      <c r="AM12" s="21">
        <v>0.03259259259259259</v>
      </c>
      <c r="AN12" s="25">
        <v>67.4</v>
      </c>
      <c r="AO12" s="15" t="s">
        <v>43</v>
      </c>
      <c r="AQ12" s="15" t="s">
        <v>285</v>
      </c>
      <c r="AR12" s="15" t="s">
        <v>97</v>
      </c>
      <c r="AS12" s="21">
        <v>0.027002314814814812</v>
      </c>
      <c r="AT12" s="25">
        <v>49.25</v>
      </c>
      <c r="AU12" s="15" t="s">
        <v>29</v>
      </c>
      <c r="AV12" s="19"/>
      <c r="AW12" s="9" t="s">
        <v>208</v>
      </c>
      <c r="AX12" s="9" t="s">
        <v>91</v>
      </c>
      <c r="AY12" s="16">
        <v>0.025555555555555554</v>
      </c>
      <c r="AZ12" s="10">
        <v>61.91</v>
      </c>
      <c r="BA12" s="9" t="s">
        <v>8</v>
      </c>
      <c r="BB12" s="19"/>
      <c r="BC12" s="9" t="s">
        <v>167</v>
      </c>
      <c r="BD12" s="9" t="s">
        <v>148</v>
      </c>
      <c r="BE12" s="16">
        <v>0.02442129629629629</v>
      </c>
      <c r="BF12" s="12">
        <v>44.93</v>
      </c>
      <c r="BG12" s="9" t="s">
        <v>28</v>
      </c>
      <c r="BH12" s="19"/>
      <c r="BI12" s="9" t="s">
        <v>148</v>
      </c>
      <c r="BJ12" s="10">
        <f>44.93+44.02+48.35+44.61+49.78+52.97+53.42+44.38</f>
        <v>382.46000000000004</v>
      </c>
      <c r="BK12" s="4"/>
      <c r="BL12" s="9" t="s">
        <v>11</v>
      </c>
      <c r="BM12" s="10">
        <f>57.09+59.06+57.91</f>
        <v>174.06</v>
      </c>
      <c r="BN12" s="60"/>
    </row>
    <row r="13" spans="1:66" ht="15">
      <c r="A13" s="34" t="s">
        <v>37</v>
      </c>
      <c r="B13" s="34" t="s">
        <v>176</v>
      </c>
      <c r="C13" s="35">
        <v>0.02952546296296296</v>
      </c>
      <c r="D13" s="25">
        <v>64.17</v>
      </c>
      <c r="E13" s="15" t="s">
        <v>8</v>
      </c>
      <c r="F13" s="22"/>
      <c r="G13" s="17" t="s">
        <v>36</v>
      </c>
      <c r="H13" s="17" t="s">
        <v>30</v>
      </c>
      <c r="I13" s="23">
        <v>0.02711805555555555</v>
      </c>
      <c r="J13" s="8">
        <v>58.47</v>
      </c>
      <c r="K13" s="17" t="s">
        <v>28</v>
      </c>
      <c r="L13" s="4"/>
      <c r="M13" s="15" t="s">
        <v>104</v>
      </c>
      <c r="N13" s="15" t="s">
        <v>23</v>
      </c>
      <c r="O13" s="21">
        <v>0.027349537037037037</v>
      </c>
      <c r="P13" s="25">
        <v>60.81</v>
      </c>
      <c r="Q13" s="15" t="s">
        <v>28</v>
      </c>
      <c r="R13" s="44"/>
      <c r="S13" s="9" t="s">
        <v>36</v>
      </c>
      <c r="T13" s="9" t="s">
        <v>97</v>
      </c>
      <c r="U13" s="16">
        <v>0.028414351851851847</v>
      </c>
      <c r="V13" s="10">
        <v>52.83</v>
      </c>
      <c r="W13" s="9" t="s">
        <v>29</v>
      </c>
      <c r="X13" s="19"/>
      <c r="Y13" s="15" t="s">
        <v>223</v>
      </c>
      <c r="Z13" s="15" t="s">
        <v>77</v>
      </c>
      <c r="AA13" s="21">
        <v>0.036006944444444446</v>
      </c>
      <c r="AB13" s="8">
        <v>52.62</v>
      </c>
      <c r="AC13" s="15" t="s">
        <v>35</v>
      </c>
      <c r="AD13" s="19"/>
      <c r="AE13" s="9" t="s">
        <v>232</v>
      </c>
      <c r="AF13" s="9" t="s">
        <v>13</v>
      </c>
      <c r="AG13" s="18">
        <v>0.06709490740740741</v>
      </c>
      <c r="AH13" s="10">
        <v>65.72</v>
      </c>
      <c r="AI13" s="9" t="s">
        <v>8</v>
      </c>
      <c r="AJ13" s="19"/>
      <c r="AK13" s="15" t="s">
        <v>268</v>
      </c>
      <c r="AL13" s="15" t="s">
        <v>97</v>
      </c>
      <c r="AM13" s="21">
        <v>0.03297453703703704</v>
      </c>
      <c r="AN13" s="25">
        <v>63.81</v>
      </c>
      <c r="AO13" s="15" t="s">
        <v>29</v>
      </c>
      <c r="AQ13" s="15" t="s">
        <v>168</v>
      </c>
      <c r="AR13" s="15" t="s">
        <v>77</v>
      </c>
      <c r="AS13" s="21">
        <v>0.027453703703703702</v>
      </c>
      <c r="AT13" s="15">
        <v>43.89</v>
      </c>
      <c r="AU13" s="15" t="s">
        <v>35</v>
      </c>
      <c r="AV13" s="19"/>
      <c r="AW13" s="9" t="s">
        <v>38</v>
      </c>
      <c r="AX13" s="9" t="s">
        <v>92</v>
      </c>
      <c r="AY13" s="16">
        <v>0.026203703703703705</v>
      </c>
      <c r="AZ13" s="10">
        <v>60.87</v>
      </c>
      <c r="BA13" s="9" t="s">
        <v>8</v>
      </c>
      <c r="BB13" s="19"/>
      <c r="BC13" s="9" t="s">
        <v>294</v>
      </c>
      <c r="BD13" s="9" t="s">
        <v>24</v>
      </c>
      <c r="BE13" s="16">
        <v>0.02488425925925926</v>
      </c>
      <c r="BF13" s="12">
        <v>58.19</v>
      </c>
      <c r="BG13" s="9" t="s">
        <v>32</v>
      </c>
      <c r="BH13" s="19"/>
      <c r="BI13" s="9" t="s">
        <v>119</v>
      </c>
      <c r="BJ13" s="10">
        <f>46.27+42.62+45.47+42.93+48+50.14+52.34+46.47</f>
        <v>374.24</v>
      </c>
      <c r="BK13" s="4"/>
      <c r="BL13" s="9" t="s">
        <v>131</v>
      </c>
      <c r="BM13" s="13">
        <f>56.32+56.62+58.08</f>
        <v>171.01999999999998</v>
      </c>
      <c r="BN13" s="60"/>
    </row>
    <row r="14" spans="1:66" ht="15">
      <c r="A14" s="34" t="s">
        <v>133</v>
      </c>
      <c r="B14" s="34" t="s">
        <v>23</v>
      </c>
      <c r="C14" s="35">
        <v>0.02956018518518519</v>
      </c>
      <c r="D14" s="8">
        <v>57.4</v>
      </c>
      <c r="E14" s="17" t="s">
        <v>28</v>
      </c>
      <c r="F14" s="22"/>
      <c r="G14" s="15" t="s">
        <v>68</v>
      </c>
      <c r="H14" s="15" t="s">
        <v>109</v>
      </c>
      <c r="I14" s="21">
        <v>0.02736111111111111</v>
      </c>
      <c r="J14" s="15">
        <v>63.79</v>
      </c>
      <c r="K14" s="15" t="s">
        <v>8</v>
      </c>
      <c r="L14" s="4"/>
      <c r="M14" s="15" t="s">
        <v>110</v>
      </c>
      <c r="N14" s="15" t="s">
        <v>30</v>
      </c>
      <c r="O14" s="21">
        <v>0.028622685185185185</v>
      </c>
      <c r="P14" s="25">
        <v>58.51</v>
      </c>
      <c r="Q14" s="15" t="s">
        <v>28</v>
      </c>
      <c r="R14" s="44"/>
      <c r="S14" s="9" t="s">
        <v>208</v>
      </c>
      <c r="T14" s="9" t="s">
        <v>143</v>
      </c>
      <c r="U14" s="16">
        <v>0.0284375</v>
      </c>
      <c r="V14" s="10">
        <v>46.68</v>
      </c>
      <c r="W14" s="9" t="s">
        <v>28</v>
      </c>
      <c r="X14" s="19"/>
      <c r="Y14" s="15" t="s">
        <v>47</v>
      </c>
      <c r="Z14" s="15" t="s">
        <v>139</v>
      </c>
      <c r="AA14" s="21">
        <v>0.03626157407407408</v>
      </c>
      <c r="AB14" s="8">
        <v>60.45</v>
      </c>
      <c r="AC14" s="15" t="s">
        <v>43</v>
      </c>
      <c r="AD14" s="19"/>
      <c r="AE14" s="9" t="s">
        <v>233</v>
      </c>
      <c r="AF14" s="9" t="s">
        <v>91</v>
      </c>
      <c r="AG14" s="18">
        <v>0.0679513888888889</v>
      </c>
      <c r="AH14" s="10">
        <v>64.9</v>
      </c>
      <c r="AI14" s="9" t="s">
        <v>8</v>
      </c>
      <c r="AJ14" s="19"/>
      <c r="AK14" s="15" t="s">
        <v>269</v>
      </c>
      <c r="AL14" s="15" t="s">
        <v>140</v>
      </c>
      <c r="AM14" s="21">
        <v>0.033726851851851855</v>
      </c>
      <c r="AN14" s="25">
        <v>59.85</v>
      </c>
      <c r="AO14" s="15" t="s">
        <v>8</v>
      </c>
      <c r="AQ14" s="15" t="s">
        <v>286</v>
      </c>
      <c r="AR14" s="15" t="s">
        <v>140</v>
      </c>
      <c r="AS14" s="21">
        <v>0.02770833333333333</v>
      </c>
      <c r="AT14" s="25">
        <v>46.16</v>
      </c>
      <c r="AU14" s="15" t="s">
        <v>8</v>
      </c>
      <c r="AV14" s="19"/>
      <c r="AW14" s="9" t="s">
        <v>70</v>
      </c>
      <c r="AX14" s="9" t="s">
        <v>22</v>
      </c>
      <c r="AY14" s="16">
        <v>0.026342592592592588</v>
      </c>
      <c r="AZ14" s="10">
        <v>61.51</v>
      </c>
      <c r="BA14" s="9" t="s">
        <v>8</v>
      </c>
      <c r="BB14" s="19"/>
      <c r="BC14" s="15" t="s">
        <v>309</v>
      </c>
      <c r="BD14" s="15" t="s">
        <v>119</v>
      </c>
      <c r="BE14" s="21">
        <v>0.026064814814814815</v>
      </c>
      <c r="BF14" s="8">
        <v>46.27</v>
      </c>
      <c r="BG14" s="15" t="s">
        <v>8</v>
      </c>
      <c r="BH14" s="19"/>
      <c r="BI14" s="65"/>
      <c r="BJ14" s="65"/>
      <c r="BK14" s="4"/>
      <c r="BL14" s="9" t="s">
        <v>13</v>
      </c>
      <c r="BM14" s="8">
        <f>39.73+36.76+65.72</f>
        <v>142.20999999999998</v>
      </c>
      <c r="BN14" s="60"/>
    </row>
    <row r="15" spans="1:66" ht="15">
      <c r="A15" s="34" t="s">
        <v>38</v>
      </c>
      <c r="B15" s="34" t="s">
        <v>11</v>
      </c>
      <c r="C15" s="35">
        <v>0.029780092592592594</v>
      </c>
      <c r="D15" s="8">
        <v>57.09</v>
      </c>
      <c r="E15" s="17" t="s">
        <v>28</v>
      </c>
      <c r="F15" s="22"/>
      <c r="G15" s="17" t="s">
        <v>89</v>
      </c>
      <c r="H15" s="17" t="s">
        <v>23</v>
      </c>
      <c r="I15" s="23">
        <v>0.027430555555555555</v>
      </c>
      <c r="J15" s="8">
        <v>57.34</v>
      </c>
      <c r="K15" s="17" t="s">
        <v>28</v>
      </c>
      <c r="L15" s="4"/>
      <c r="M15" s="9" t="s">
        <v>39</v>
      </c>
      <c r="N15" s="9" t="s">
        <v>11</v>
      </c>
      <c r="O15" s="16">
        <v>0.02884259259259259</v>
      </c>
      <c r="P15" s="10">
        <v>57.91</v>
      </c>
      <c r="Q15" s="9" t="s">
        <v>28</v>
      </c>
      <c r="R15" s="19"/>
      <c r="S15" s="9" t="s">
        <v>68</v>
      </c>
      <c r="T15" s="9" t="s">
        <v>139</v>
      </c>
      <c r="U15" s="16">
        <v>0.028692129629629633</v>
      </c>
      <c r="V15" s="10">
        <v>54.5</v>
      </c>
      <c r="W15" s="9" t="s">
        <v>43</v>
      </c>
      <c r="X15" s="19"/>
      <c r="Y15" s="15" t="s">
        <v>50</v>
      </c>
      <c r="Z15" s="15" t="s">
        <v>148</v>
      </c>
      <c r="AA15" s="21">
        <v>0.037175925925925925</v>
      </c>
      <c r="AB15" s="8">
        <v>49.78</v>
      </c>
      <c r="AC15" s="15" t="s">
        <v>28</v>
      </c>
      <c r="AD15" s="19"/>
      <c r="AE15" s="9" t="s">
        <v>235</v>
      </c>
      <c r="AF15" s="9" t="s">
        <v>131</v>
      </c>
      <c r="AG15" s="18">
        <v>0.06980324074074074</v>
      </c>
      <c r="AH15" s="9">
        <v>58.08</v>
      </c>
      <c r="AI15" s="9" t="s">
        <v>28</v>
      </c>
      <c r="AJ15" s="19"/>
      <c r="AK15" s="15" t="s">
        <v>270</v>
      </c>
      <c r="AL15" s="15" t="s">
        <v>148</v>
      </c>
      <c r="AM15" s="21">
        <v>0.0347337962962963</v>
      </c>
      <c r="AN15" s="25">
        <v>53.42</v>
      </c>
      <c r="AO15" s="15" t="s">
        <v>28</v>
      </c>
      <c r="AQ15" s="15" t="s">
        <v>287</v>
      </c>
      <c r="AR15" s="15" t="s">
        <v>75</v>
      </c>
      <c r="AS15" s="21">
        <v>0.02773148148148148</v>
      </c>
      <c r="AT15" s="25">
        <v>47.2</v>
      </c>
      <c r="AU15" s="15" t="s">
        <v>8</v>
      </c>
      <c r="AV15" s="19"/>
      <c r="AW15" s="9" t="s">
        <v>224</v>
      </c>
      <c r="AX15" s="9" t="s">
        <v>139</v>
      </c>
      <c r="AY15" s="16">
        <v>0.026712962962962966</v>
      </c>
      <c r="AZ15" s="10">
        <v>63.78</v>
      </c>
      <c r="BA15" s="9" t="s">
        <v>43</v>
      </c>
      <c r="BB15" s="19"/>
      <c r="BC15" s="92" t="s">
        <v>268</v>
      </c>
      <c r="BD15" s="92" t="s">
        <v>14</v>
      </c>
      <c r="BE15" s="16">
        <v>0.02766203703703704</v>
      </c>
      <c r="BF15" s="12">
        <v>46.78</v>
      </c>
      <c r="BG15" s="92" t="s">
        <v>29</v>
      </c>
      <c r="BH15" s="19"/>
      <c r="BI15" s="11" t="s">
        <v>79</v>
      </c>
      <c r="BJ15" s="12">
        <f>56.73+57.66+54.14+61.6+67.25+65.3+52.79+61.5</f>
        <v>476.97</v>
      </c>
      <c r="BK15" s="4"/>
      <c r="BL15" s="65"/>
      <c r="BM15" s="65"/>
      <c r="BN15" s="60"/>
    </row>
    <row r="16" spans="1:66" ht="15">
      <c r="A16" s="34" t="s">
        <v>90</v>
      </c>
      <c r="B16" s="34" t="s">
        <v>30</v>
      </c>
      <c r="C16" s="35">
        <v>0.029826388888888892</v>
      </c>
      <c r="D16" s="8">
        <v>57.28</v>
      </c>
      <c r="E16" s="17" t="s">
        <v>28</v>
      </c>
      <c r="F16" s="22"/>
      <c r="G16" s="17" t="s">
        <v>107</v>
      </c>
      <c r="H16" s="17" t="s">
        <v>73</v>
      </c>
      <c r="I16" s="23">
        <v>0.028611111111111115</v>
      </c>
      <c r="J16" s="8">
        <v>62.5</v>
      </c>
      <c r="K16" s="17" t="s">
        <v>29</v>
      </c>
      <c r="L16" s="4"/>
      <c r="M16" s="9" t="s">
        <v>107</v>
      </c>
      <c r="N16" s="9" t="s">
        <v>131</v>
      </c>
      <c r="O16" s="16">
        <v>0.029375</v>
      </c>
      <c r="P16" s="10">
        <v>56.62</v>
      </c>
      <c r="Q16" s="9" t="s">
        <v>28</v>
      </c>
      <c r="R16" s="19"/>
      <c r="S16" s="9" t="s">
        <v>70</v>
      </c>
      <c r="T16" s="9" t="s">
        <v>148</v>
      </c>
      <c r="U16" s="16">
        <v>0.029756944444444447</v>
      </c>
      <c r="V16" s="10">
        <v>44.61</v>
      </c>
      <c r="W16" s="9" t="s">
        <v>28</v>
      </c>
      <c r="X16" s="19"/>
      <c r="Y16" s="15" t="s">
        <v>162</v>
      </c>
      <c r="Z16" s="15" t="s">
        <v>119</v>
      </c>
      <c r="AA16" s="49">
        <v>0.04195601851851852</v>
      </c>
      <c r="AB16" s="8">
        <v>48</v>
      </c>
      <c r="AC16" s="15" t="s">
        <v>8</v>
      </c>
      <c r="AD16" s="19"/>
      <c r="AE16" s="9" t="s">
        <v>236</v>
      </c>
      <c r="AF16" s="9" t="s">
        <v>22</v>
      </c>
      <c r="AG16" s="18">
        <v>0.0699074074074074</v>
      </c>
      <c r="AH16" s="10">
        <v>64.72</v>
      </c>
      <c r="AI16" s="9" t="s">
        <v>8</v>
      </c>
      <c r="AJ16" s="19"/>
      <c r="AK16" s="15" t="s">
        <v>271</v>
      </c>
      <c r="AL16" s="15" t="s">
        <v>119</v>
      </c>
      <c r="AM16" s="21">
        <v>0.038564814814814816</v>
      </c>
      <c r="AN16" s="25">
        <v>52.34</v>
      </c>
      <c r="AO16" s="15" t="s">
        <v>8</v>
      </c>
      <c r="AQ16" s="15" t="s">
        <v>288</v>
      </c>
      <c r="AR16" s="15" t="s">
        <v>42</v>
      </c>
      <c r="AS16" s="21">
        <v>0.03002314814814815</v>
      </c>
      <c r="AT16" s="25">
        <v>42.91</v>
      </c>
      <c r="AU16" s="15" t="s">
        <v>8</v>
      </c>
      <c r="AV16" s="19"/>
      <c r="AW16" s="9" t="s">
        <v>113</v>
      </c>
      <c r="AX16" s="9" t="s">
        <v>77</v>
      </c>
      <c r="AY16" s="16">
        <v>0.026875</v>
      </c>
      <c r="AZ16" s="10">
        <v>55</v>
      </c>
      <c r="BA16" s="9" t="s">
        <v>35</v>
      </c>
      <c r="BB16" s="19"/>
      <c r="BC16" s="32"/>
      <c r="BD16" s="32"/>
      <c r="BE16" s="45"/>
      <c r="BF16" s="33"/>
      <c r="BG16" s="32"/>
      <c r="BH16" s="19"/>
      <c r="BI16" s="9" t="s">
        <v>115</v>
      </c>
      <c r="BJ16" s="10">
        <f>48.28+56.95+48.07+54.11+57.89+44.86+57.51+59.51</f>
        <v>427.18</v>
      </c>
      <c r="BK16" s="4"/>
      <c r="BL16" s="9" t="s">
        <v>15</v>
      </c>
      <c r="BM16" s="10">
        <f>64.07+67.76+66.76</f>
        <v>198.58999999999997</v>
      </c>
      <c r="BN16" s="60"/>
    </row>
    <row r="17" spans="1:66" ht="15">
      <c r="A17" s="34" t="s">
        <v>110</v>
      </c>
      <c r="B17" s="34" t="s">
        <v>131</v>
      </c>
      <c r="C17" s="35">
        <v>0.030127314814814815</v>
      </c>
      <c r="D17" s="8">
        <v>56.32</v>
      </c>
      <c r="E17" s="17" t="s">
        <v>28</v>
      </c>
      <c r="F17" s="22"/>
      <c r="G17" s="17" t="s">
        <v>113</v>
      </c>
      <c r="H17" s="17" t="s">
        <v>69</v>
      </c>
      <c r="I17" s="23">
        <v>0.029050925925925928</v>
      </c>
      <c r="J17" s="8">
        <v>63.15</v>
      </c>
      <c r="K17" s="17" t="s">
        <v>29</v>
      </c>
      <c r="L17" s="26"/>
      <c r="M17" s="9" t="s">
        <v>113</v>
      </c>
      <c r="N17" s="9" t="s">
        <v>73</v>
      </c>
      <c r="O17" s="16">
        <v>0.0297337962962963</v>
      </c>
      <c r="P17" s="25">
        <v>63.53</v>
      </c>
      <c r="Q17" s="9" t="s">
        <v>29</v>
      </c>
      <c r="R17" s="19"/>
      <c r="S17" s="9" t="s">
        <v>50</v>
      </c>
      <c r="T17" s="9" t="s">
        <v>119</v>
      </c>
      <c r="U17" s="16">
        <v>0.03386574074074074</v>
      </c>
      <c r="V17" s="10">
        <v>42.93</v>
      </c>
      <c r="W17" s="9" t="s">
        <v>8</v>
      </c>
      <c r="X17" s="19"/>
      <c r="Y17" s="15" t="s">
        <v>146</v>
      </c>
      <c r="Z17" s="15" t="s">
        <v>24</v>
      </c>
      <c r="AA17" s="49">
        <v>0.04722222222222222</v>
      </c>
      <c r="AB17" s="8">
        <v>51.94</v>
      </c>
      <c r="AC17" s="15" t="s">
        <v>32</v>
      </c>
      <c r="AD17" s="19"/>
      <c r="AE17" s="9" t="s">
        <v>237</v>
      </c>
      <c r="AF17" s="9" t="s">
        <v>143</v>
      </c>
      <c r="AG17" s="18">
        <v>0.07225694444444444</v>
      </c>
      <c r="AH17" s="10">
        <v>56.11</v>
      </c>
      <c r="AI17" s="9" t="s">
        <v>28</v>
      </c>
      <c r="AJ17" s="19"/>
      <c r="AK17" s="15" t="s">
        <v>272</v>
      </c>
      <c r="AL17" s="15" t="s">
        <v>24</v>
      </c>
      <c r="AM17" s="21">
        <v>0.040810185185185185</v>
      </c>
      <c r="AN17" s="25">
        <v>60.24</v>
      </c>
      <c r="AO17" s="15" t="s">
        <v>32</v>
      </c>
      <c r="AQ17" s="15" t="s">
        <v>289</v>
      </c>
      <c r="AR17" s="15" t="s">
        <v>149</v>
      </c>
      <c r="AS17" s="21">
        <v>0.03078703703703704</v>
      </c>
      <c r="AT17" s="25">
        <v>40.3</v>
      </c>
      <c r="AU17" s="15" t="s">
        <v>72</v>
      </c>
      <c r="AV17" s="19"/>
      <c r="AW17" s="9" t="s">
        <v>135</v>
      </c>
      <c r="AX17" s="9" t="s">
        <v>143</v>
      </c>
      <c r="AY17" s="16">
        <v>0.026909722222222224</v>
      </c>
      <c r="AZ17" s="10">
        <v>53.33</v>
      </c>
      <c r="BA17" s="9" t="s">
        <v>28</v>
      </c>
      <c r="BB17" s="19"/>
      <c r="BC17" s="9" t="s">
        <v>310</v>
      </c>
      <c r="BD17" s="9" t="s">
        <v>115</v>
      </c>
      <c r="BE17" s="16">
        <v>0.021666666666666667</v>
      </c>
      <c r="BF17" s="10">
        <v>59.51</v>
      </c>
      <c r="BG17" s="9" t="s">
        <v>49</v>
      </c>
      <c r="BH17" s="19"/>
      <c r="BI17" s="10" t="s">
        <v>82</v>
      </c>
      <c r="BJ17" s="10">
        <f>48.62+56.36+56.14+51.48+54.46+56.01+45.27+55.05</f>
        <v>423.39</v>
      </c>
      <c r="BK17" s="27"/>
      <c r="BL17" s="9" t="s">
        <v>19</v>
      </c>
      <c r="BM17" s="10">
        <f>58.75+59.27+70.05</f>
        <v>188.07</v>
      </c>
      <c r="BN17" s="60"/>
    </row>
    <row r="18" spans="1:66" ht="15.75" thickBot="1">
      <c r="A18" s="34" t="s">
        <v>39</v>
      </c>
      <c r="B18" s="34" t="s">
        <v>73</v>
      </c>
      <c r="C18" s="35">
        <v>0.030219907407407407</v>
      </c>
      <c r="D18" s="8">
        <v>63.77</v>
      </c>
      <c r="E18" s="17" t="s">
        <v>29</v>
      </c>
      <c r="F18" s="22"/>
      <c r="G18" s="17" t="s">
        <v>135</v>
      </c>
      <c r="H18" s="17" t="s">
        <v>91</v>
      </c>
      <c r="I18" s="23">
        <v>0.029074074074074075</v>
      </c>
      <c r="J18" s="8">
        <v>59.08</v>
      </c>
      <c r="K18" s="17" t="s">
        <v>8</v>
      </c>
      <c r="L18" s="26"/>
      <c r="M18" s="9" t="s">
        <v>95</v>
      </c>
      <c r="N18" s="9" t="s">
        <v>69</v>
      </c>
      <c r="O18" s="16">
        <v>0.03043981481481482</v>
      </c>
      <c r="P18" s="25">
        <v>64.18</v>
      </c>
      <c r="Q18" s="9" t="s">
        <v>29</v>
      </c>
      <c r="R18" s="19"/>
      <c r="S18" s="9" t="s">
        <v>209</v>
      </c>
      <c r="T18" s="9" t="s">
        <v>149</v>
      </c>
      <c r="U18" s="16">
        <v>0.03394675925925926</v>
      </c>
      <c r="V18" s="10">
        <v>41.53</v>
      </c>
      <c r="W18" s="9" t="s">
        <v>72</v>
      </c>
      <c r="X18" s="19"/>
      <c r="Y18" s="50"/>
      <c r="Z18" s="50"/>
      <c r="AA18" s="51"/>
      <c r="AB18" s="50"/>
      <c r="AC18" s="50"/>
      <c r="AD18" s="19"/>
      <c r="AE18" s="9" t="s">
        <v>238</v>
      </c>
      <c r="AF18" s="9" t="s">
        <v>92</v>
      </c>
      <c r="AG18" s="18">
        <v>0.07481481481481482</v>
      </c>
      <c r="AH18" s="10">
        <v>59.44</v>
      </c>
      <c r="AI18" s="9" t="s">
        <v>8</v>
      </c>
      <c r="AJ18" s="19"/>
      <c r="AK18" s="15" t="s">
        <v>273</v>
      </c>
      <c r="AL18" s="15" t="s">
        <v>14</v>
      </c>
      <c r="AM18" s="49">
        <v>0.04261574074074074</v>
      </c>
      <c r="AN18" s="25">
        <v>51.11</v>
      </c>
      <c r="AO18" s="15" t="s">
        <v>29</v>
      </c>
      <c r="AQ18" s="15" t="s">
        <v>290</v>
      </c>
      <c r="AR18" s="15" t="s">
        <v>119</v>
      </c>
      <c r="AS18" s="21">
        <v>0.03201388888888889</v>
      </c>
      <c r="AT18" s="25">
        <v>39.95</v>
      </c>
      <c r="AU18" s="15" t="s">
        <v>8</v>
      </c>
      <c r="AV18" s="19"/>
      <c r="AW18" s="9" t="s">
        <v>187</v>
      </c>
      <c r="AX18" s="9" t="s">
        <v>140</v>
      </c>
      <c r="AY18" s="16">
        <v>0.027905092592592592</v>
      </c>
      <c r="AZ18" s="10">
        <v>56.24</v>
      </c>
      <c r="BA18" s="9" t="s">
        <v>8</v>
      </c>
      <c r="BB18" s="19"/>
      <c r="BC18" s="9" t="s">
        <v>45</v>
      </c>
      <c r="BD18" s="9" t="s">
        <v>180</v>
      </c>
      <c r="BE18" s="16">
        <v>0.02478009259259259</v>
      </c>
      <c r="BF18" s="10">
        <v>52.03</v>
      </c>
      <c r="BG18" s="53" t="s">
        <v>49</v>
      </c>
      <c r="BH18" s="19"/>
      <c r="BI18" s="65"/>
      <c r="BJ18" s="65"/>
      <c r="BK18" s="27"/>
      <c r="BL18" s="9" t="s">
        <v>26</v>
      </c>
      <c r="BM18" s="10">
        <f>55.15+56.63+58.21</f>
        <v>169.99</v>
      </c>
      <c r="BN18" s="60"/>
    </row>
    <row r="19" spans="1:66" ht="15.75" thickBot="1">
      <c r="A19" s="34" t="s">
        <v>136</v>
      </c>
      <c r="B19" s="34" t="s">
        <v>9</v>
      </c>
      <c r="C19" s="35">
        <v>0.030335648148148143</v>
      </c>
      <c r="D19" s="8">
        <v>65.74</v>
      </c>
      <c r="E19" s="17" t="s">
        <v>43</v>
      </c>
      <c r="F19" s="22"/>
      <c r="G19" s="28" t="s">
        <v>118</v>
      </c>
      <c r="H19" s="22" t="s">
        <v>9</v>
      </c>
      <c r="I19" s="29">
        <v>0.02917824074074074</v>
      </c>
      <c r="J19" s="30">
        <v>63.39</v>
      </c>
      <c r="K19" s="28" t="s">
        <v>43</v>
      </c>
      <c r="L19" s="26"/>
      <c r="M19" s="9" t="s">
        <v>138</v>
      </c>
      <c r="N19" s="9" t="s">
        <v>9</v>
      </c>
      <c r="O19" s="16">
        <v>0.030555555555555555</v>
      </c>
      <c r="P19" s="25">
        <v>63.94</v>
      </c>
      <c r="Q19" s="9" t="s">
        <v>43</v>
      </c>
      <c r="R19" s="19"/>
      <c r="S19" s="9" t="s">
        <v>210</v>
      </c>
      <c r="T19" s="9" t="s">
        <v>42</v>
      </c>
      <c r="U19" s="16">
        <v>0.03429398148148148</v>
      </c>
      <c r="V19" s="10">
        <v>42.73</v>
      </c>
      <c r="W19" s="9" t="s">
        <v>8</v>
      </c>
      <c r="X19" s="19"/>
      <c r="Y19" s="15" t="s">
        <v>39</v>
      </c>
      <c r="Z19" s="15" t="s">
        <v>79</v>
      </c>
      <c r="AA19" s="21">
        <v>0.03412037037037037</v>
      </c>
      <c r="AB19" s="25">
        <v>61.6</v>
      </c>
      <c r="AC19" s="15" t="s">
        <v>46</v>
      </c>
      <c r="AD19" s="19"/>
      <c r="AE19" s="9" t="s">
        <v>239</v>
      </c>
      <c r="AF19" s="9" t="s">
        <v>97</v>
      </c>
      <c r="AG19" s="18">
        <v>0.07513888888888888</v>
      </c>
      <c r="AH19" s="10">
        <v>60.74</v>
      </c>
      <c r="AI19" s="9" t="s">
        <v>29</v>
      </c>
      <c r="AJ19" s="19"/>
      <c r="AK19" s="48"/>
      <c r="AL19" s="48"/>
      <c r="AM19" s="48"/>
      <c r="AN19" s="48"/>
      <c r="AO19" s="48"/>
      <c r="AQ19" s="15" t="s">
        <v>291</v>
      </c>
      <c r="AR19" s="15" t="s">
        <v>24</v>
      </c>
      <c r="AS19" s="21">
        <v>0.034212962962962966</v>
      </c>
      <c r="AT19" s="25">
        <v>44.96</v>
      </c>
      <c r="AU19" s="15" t="s">
        <v>32</v>
      </c>
      <c r="AV19" s="19"/>
      <c r="AW19" s="9" t="s">
        <v>198</v>
      </c>
      <c r="AX19" s="9" t="s">
        <v>75</v>
      </c>
      <c r="AY19" s="16">
        <v>0.02943287037037037</v>
      </c>
      <c r="AZ19" s="10">
        <v>54.62</v>
      </c>
      <c r="BA19" s="9" t="s">
        <v>8</v>
      </c>
      <c r="BB19" s="19"/>
      <c r="BC19" s="9" t="s">
        <v>311</v>
      </c>
      <c r="BD19" s="9" t="s">
        <v>312</v>
      </c>
      <c r="BE19" s="16">
        <v>0.02487268518518519</v>
      </c>
      <c r="BF19" s="10">
        <v>50.35</v>
      </c>
      <c r="BG19" s="9" t="s">
        <v>46</v>
      </c>
      <c r="BH19" s="19"/>
      <c r="BI19" s="79" t="s">
        <v>262</v>
      </c>
      <c r="BJ19" s="80"/>
      <c r="BK19" s="27"/>
      <c r="BL19" s="9" t="s">
        <v>16</v>
      </c>
      <c r="BM19" s="13">
        <f>59.01+60.31+50.36</f>
        <v>169.68</v>
      </c>
      <c r="BN19" s="60"/>
    </row>
    <row r="20" spans="1:66" ht="15">
      <c r="A20" s="34" t="s">
        <v>71</v>
      </c>
      <c r="B20" s="34" t="s">
        <v>69</v>
      </c>
      <c r="C20" s="35">
        <v>0.030590277777777775</v>
      </c>
      <c r="D20" s="25">
        <v>64.62</v>
      </c>
      <c r="E20" s="15" t="s">
        <v>29</v>
      </c>
      <c r="F20" s="22"/>
      <c r="G20" s="15" t="s">
        <v>95</v>
      </c>
      <c r="H20" s="15" t="s">
        <v>132</v>
      </c>
      <c r="I20" s="16">
        <v>0.02957175925925926</v>
      </c>
      <c r="J20" s="9">
        <v>53.46</v>
      </c>
      <c r="K20" s="9" t="s">
        <v>28</v>
      </c>
      <c r="L20" s="26"/>
      <c r="M20" s="9" t="s">
        <v>186</v>
      </c>
      <c r="N20" s="9" t="s">
        <v>91</v>
      </c>
      <c r="O20" s="16">
        <v>0.030636574074074076</v>
      </c>
      <c r="P20" s="10">
        <v>59.2</v>
      </c>
      <c r="Q20" s="9" t="s">
        <v>8</v>
      </c>
      <c r="R20" s="19"/>
      <c r="S20" s="9" t="s">
        <v>191</v>
      </c>
      <c r="T20" s="9" t="s">
        <v>14</v>
      </c>
      <c r="U20" s="16">
        <v>0.03753472222222222</v>
      </c>
      <c r="V20" s="10">
        <v>41.32</v>
      </c>
      <c r="W20" s="9" t="s">
        <v>29</v>
      </c>
      <c r="X20" s="19"/>
      <c r="Y20" s="15" t="s">
        <v>224</v>
      </c>
      <c r="Z20" s="15" t="s">
        <v>48</v>
      </c>
      <c r="AA20" s="21">
        <v>0.03471064814814815</v>
      </c>
      <c r="AB20" s="25">
        <v>64.75</v>
      </c>
      <c r="AC20" s="15" t="s">
        <v>49</v>
      </c>
      <c r="AD20" s="19"/>
      <c r="AE20" s="9" t="s">
        <v>240</v>
      </c>
      <c r="AF20" s="9" t="s">
        <v>148</v>
      </c>
      <c r="AG20" s="18">
        <v>0.07653935185185186</v>
      </c>
      <c r="AH20" s="10">
        <v>52.97</v>
      </c>
      <c r="AI20" s="9" t="s">
        <v>28</v>
      </c>
      <c r="AJ20" s="19"/>
      <c r="AK20" s="15" t="s">
        <v>274</v>
      </c>
      <c r="AL20" s="15" t="s">
        <v>79</v>
      </c>
      <c r="AM20" s="21">
        <v>0.03225694444444444</v>
      </c>
      <c r="AN20" s="25">
        <v>65.3</v>
      </c>
      <c r="AO20" s="15" t="s">
        <v>46</v>
      </c>
      <c r="AQ20" s="9" t="s">
        <v>292</v>
      </c>
      <c r="AR20" s="9" t="s">
        <v>14</v>
      </c>
      <c r="AS20" s="16">
        <v>0.035196759259259254</v>
      </c>
      <c r="AT20" s="10">
        <v>39.03</v>
      </c>
      <c r="AU20" s="9" t="s">
        <v>29</v>
      </c>
      <c r="AV20" s="19"/>
      <c r="AW20" s="9" t="s">
        <v>300</v>
      </c>
      <c r="AX20" s="9" t="s">
        <v>42</v>
      </c>
      <c r="AY20" s="16">
        <v>0.03217592592592593</v>
      </c>
      <c r="AZ20" s="10">
        <v>49.17</v>
      </c>
      <c r="BA20" s="9" t="s">
        <v>8</v>
      </c>
      <c r="BB20" s="19"/>
      <c r="BC20" s="19"/>
      <c r="BD20" s="19"/>
      <c r="BE20" s="19"/>
      <c r="BF20" s="19"/>
      <c r="BG20" s="19"/>
      <c r="BH20" s="19"/>
      <c r="BI20" s="1"/>
      <c r="BJ20" s="1"/>
      <c r="BK20" s="27"/>
      <c r="BL20" s="9" t="s">
        <v>25</v>
      </c>
      <c r="BM20" s="9">
        <f>49.21+54.16+62.78</f>
        <v>166.15</v>
      </c>
      <c r="BN20" s="60"/>
    </row>
    <row r="21" spans="1:66" ht="15">
      <c r="A21" s="34" t="s">
        <v>95</v>
      </c>
      <c r="B21" s="34" t="s">
        <v>130</v>
      </c>
      <c r="C21" s="35">
        <v>0.030879629629629632</v>
      </c>
      <c r="D21" s="8">
        <v>56.37</v>
      </c>
      <c r="E21" s="17" t="s">
        <v>35</v>
      </c>
      <c r="F21" s="22"/>
      <c r="G21" s="17" t="s">
        <v>138</v>
      </c>
      <c r="H21" s="17" t="s">
        <v>22</v>
      </c>
      <c r="I21" s="23">
        <v>0.029664351851851855</v>
      </c>
      <c r="J21" s="8">
        <v>59.81</v>
      </c>
      <c r="K21" s="17" t="s">
        <v>8</v>
      </c>
      <c r="L21" s="26"/>
      <c r="M21" s="9" t="s">
        <v>187</v>
      </c>
      <c r="N21" s="9" t="s">
        <v>179</v>
      </c>
      <c r="O21" s="16">
        <v>0.030983796296296297</v>
      </c>
      <c r="P21" s="10">
        <v>58.98</v>
      </c>
      <c r="Q21" s="9" t="s">
        <v>8</v>
      </c>
      <c r="R21" s="19"/>
      <c r="S21" s="9" t="s">
        <v>162</v>
      </c>
      <c r="T21" s="9" t="s">
        <v>13</v>
      </c>
      <c r="U21" s="16">
        <v>0.03954861111111111</v>
      </c>
      <c r="V21" s="10">
        <v>36.76</v>
      </c>
      <c r="W21" s="9" t="s">
        <v>8</v>
      </c>
      <c r="X21" s="19"/>
      <c r="Y21" s="15" t="s">
        <v>53</v>
      </c>
      <c r="Z21" s="15" t="s">
        <v>161</v>
      </c>
      <c r="AA21" s="21">
        <v>0.038622685185185184</v>
      </c>
      <c r="AB21" s="25">
        <v>56.37</v>
      </c>
      <c r="AC21" s="15" t="s">
        <v>49</v>
      </c>
      <c r="AD21" s="19"/>
      <c r="AE21" s="9" t="s">
        <v>241</v>
      </c>
      <c r="AF21" s="9" t="s">
        <v>75</v>
      </c>
      <c r="AG21" s="18">
        <v>0.07868055555555555</v>
      </c>
      <c r="AH21" s="10">
        <v>57</v>
      </c>
      <c r="AI21" s="9" t="s">
        <v>8</v>
      </c>
      <c r="AJ21" s="19"/>
      <c r="AK21" s="9" t="s">
        <v>275</v>
      </c>
      <c r="AL21" s="9" t="s">
        <v>25</v>
      </c>
      <c r="AM21" s="16">
        <v>0.03417824074074074</v>
      </c>
      <c r="AN21" s="10">
        <v>62.78</v>
      </c>
      <c r="AO21" s="9" t="s">
        <v>52</v>
      </c>
      <c r="AQ21" s="19"/>
      <c r="AR21" s="19"/>
      <c r="AS21" s="64"/>
      <c r="AT21" s="59"/>
      <c r="AU21" s="19"/>
      <c r="AV21" s="19"/>
      <c r="AW21" s="9" t="s">
        <v>144</v>
      </c>
      <c r="AX21" s="9" t="s">
        <v>148</v>
      </c>
      <c r="AY21" s="16">
        <v>0.032337962962962964</v>
      </c>
      <c r="AZ21" s="10">
        <v>44.38</v>
      </c>
      <c r="BA21" s="9" t="s">
        <v>28</v>
      </c>
      <c r="BB21" s="19"/>
      <c r="BC21" s="19"/>
      <c r="BD21" s="19"/>
      <c r="BE21" s="19"/>
      <c r="BF21" s="19"/>
      <c r="BG21" s="19"/>
      <c r="BH21" s="19"/>
      <c r="BI21" s="20" t="s">
        <v>0</v>
      </c>
      <c r="BJ21" s="20" t="s">
        <v>5</v>
      </c>
      <c r="BK21" s="27"/>
      <c r="BL21" s="10" t="s">
        <v>83</v>
      </c>
      <c r="BM21" s="10">
        <f>46.42+50.55+52.01</f>
        <v>148.98</v>
      </c>
      <c r="BN21" s="60"/>
    </row>
    <row r="22" spans="1:66" ht="15">
      <c r="A22" s="34" t="s">
        <v>93</v>
      </c>
      <c r="B22" s="34" t="s">
        <v>97</v>
      </c>
      <c r="C22" s="35">
        <v>0.03315972222222222</v>
      </c>
      <c r="D22" s="8">
        <v>57.63</v>
      </c>
      <c r="E22" s="17" t="s">
        <v>29</v>
      </c>
      <c r="F22" s="22"/>
      <c r="G22" s="17" t="s">
        <v>47</v>
      </c>
      <c r="H22" s="17" t="s">
        <v>97</v>
      </c>
      <c r="I22" s="23">
        <v>0.03006944444444444</v>
      </c>
      <c r="J22" s="8">
        <v>59.01</v>
      </c>
      <c r="K22" s="17" t="s">
        <v>29</v>
      </c>
      <c r="L22" s="4"/>
      <c r="M22" s="9" t="s">
        <v>188</v>
      </c>
      <c r="N22" s="9" t="s">
        <v>22</v>
      </c>
      <c r="O22" s="16">
        <v>0.03163194444444444</v>
      </c>
      <c r="P22" s="10">
        <v>59.2</v>
      </c>
      <c r="Q22" s="9" t="s">
        <v>8</v>
      </c>
      <c r="R22" s="19"/>
      <c r="S22" s="32"/>
      <c r="T22" s="32"/>
      <c r="U22" s="45"/>
      <c r="V22" s="46"/>
      <c r="W22" s="32"/>
      <c r="X22" s="19"/>
      <c r="Y22" s="15" t="s">
        <v>214</v>
      </c>
      <c r="Z22" s="15" t="s">
        <v>180</v>
      </c>
      <c r="AA22" s="21">
        <v>0.04164351851851852</v>
      </c>
      <c r="AB22" s="15">
        <v>51.95</v>
      </c>
      <c r="AC22" s="15" t="s">
        <v>49</v>
      </c>
      <c r="AD22" s="19"/>
      <c r="AE22" s="9" t="s">
        <v>242</v>
      </c>
      <c r="AF22" s="9" t="s">
        <v>119</v>
      </c>
      <c r="AG22" s="18">
        <v>0.08721064814814815</v>
      </c>
      <c r="AH22" s="10">
        <v>50.14</v>
      </c>
      <c r="AI22" s="9" t="s">
        <v>8</v>
      </c>
      <c r="AJ22" s="19"/>
      <c r="AK22" s="9" t="s">
        <v>276</v>
      </c>
      <c r="AL22" s="9" t="s">
        <v>161</v>
      </c>
      <c r="AM22" s="16">
        <v>0.03681712962962963</v>
      </c>
      <c r="AN22" s="10">
        <v>59.29</v>
      </c>
      <c r="AO22" s="9" t="s">
        <v>49</v>
      </c>
      <c r="AQ22" s="9" t="s">
        <v>293</v>
      </c>
      <c r="AR22" s="9" t="s">
        <v>79</v>
      </c>
      <c r="AS22" s="16">
        <v>0.025057870370370373</v>
      </c>
      <c r="AT22" s="10">
        <v>52.79</v>
      </c>
      <c r="AU22" s="9" t="s">
        <v>46</v>
      </c>
      <c r="AV22" s="19"/>
      <c r="AW22" s="9" t="s">
        <v>106</v>
      </c>
      <c r="AX22" s="9" t="s">
        <v>149</v>
      </c>
      <c r="AY22" s="16">
        <v>0.03373842592592593</v>
      </c>
      <c r="AZ22" s="10">
        <v>45.11</v>
      </c>
      <c r="BA22" s="9" t="s">
        <v>72</v>
      </c>
      <c r="BB22" s="19"/>
      <c r="BC22" s="19"/>
      <c r="BD22" s="19"/>
      <c r="BE22" s="19"/>
      <c r="BF22" s="19"/>
      <c r="BG22" s="19"/>
      <c r="BH22" s="19"/>
      <c r="BI22" s="65"/>
      <c r="BJ22" s="65"/>
      <c r="BK22" s="4"/>
      <c r="BL22" s="9" t="s">
        <v>20</v>
      </c>
      <c r="BM22" s="10">
        <f>50.91+50.71+42.97</f>
        <v>144.59</v>
      </c>
      <c r="BN22" s="60"/>
    </row>
    <row r="23" spans="1:66" ht="15.75" thickBot="1">
      <c r="A23" s="34" t="s">
        <v>40</v>
      </c>
      <c r="B23" s="34" t="s">
        <v>12</v>
      </c>
      <c r="C23" s="35">
        <v>0.03399305555555556</v>
      </c>
      <c r="D23" s="8">
        <v>58.15</v>
      </c>
      <c r="E23" s="17" t="s">
        <v>29</v>
      </c>
      <c r="F23" s="22"/>
      <c r="G23" s="17" t="s">
        <v>111</v>
      </c>
      <c r="H23" s="17" t="s">
        <v>92</v>
      </c>
      <c r="I23" s="23">
        <v>0.03119212962962963</v>
      </c>
      <c r="J23" s="8">
        <v>55.96</v>
      </c>
      <c r="K23" s="17" t="s">
        <v>8</v>
      </c>
      <c r="L23" s="4"/>
      <c r="M23" s="9" t="s">
        <v>189</v>
      </c>
      <c r="N23" s="9" t="s">
        <v>97</v>
      </c>
      <c r="O23" s="16">
        <v>0.03221064814814815</v>
      </c>
      <c r="P23" s="10">
        <v>58.14</v>
      </c>
      <c r="Q23" s="9" t="s">
        <v>29</v>
      </c>
      <c r="R23" s="19"/>
      <c r="S23" s="9" t="s">
        <v>94</v>
      </c>
      <c r="T23" s="9" t="s">
        <v>79</v>
      </c>
      <c r="U23" s="16">
        <v>0.0278125</v>
      </c>
      <c r="V23" s="10">
        <v>54.14</v>
      </c>
      <c r="W23" s="9" t="s">
        <v>46</v>
      </c>
      <c r="X23" s="19"/>
      <c r="Y23" s="15" t="s">
        <v>225</v>
      </c>
      <c r="Z23" s="15" t="s">
        <v>82</v>
      </c>
      <c r="AA23" s="49">
        <v>0.043101851851851856</v>
      </c>
      <c r="AB23" s="15">
        <v>54.46</v>
      </c>
      <c r="AC23" s="15" t="s">
        <v>57</v>
      </c>
      <c r="AD23" s="19"/>
      <c r="AE23" s="9" t="s">
        <v>243</v>
      </c>
      <c r="AF23" s="9" t="s">
        <v>149</v>
      </c>
      <c r="AG23" s="18">
        <v>0.08721064814814815</v>
      </c>
      <c r="AH23" s="10">
        <v>48.51</v>
      </c>
      <c r="AI23" s="9" t="s">
        <v>72</v>
      </c>
      <c r="AJ23" s="19"/>
      <c r="AK23" s="9" t="s">
        <v>277</v>
      </c>
      <c r="AL23" s="9" t="s">
        <v>115</v>
      </c>
      <c r="AM23" s="16">
        <v>0.03770833333333333</v>
      </c>
      <c r="AN23" s="10">
        <v>57.89</v>
      </c>
      <c r="AO23" s="9" t="s">
        <v>49</v>
      </c>
      <c r="AQ23" s="9" t="s">
        <v>294</v>
      </c>
      <c r="AR23" s="9" t="s">
        <v>16</v>
      </c>
      <c r="AS23" s="16">
        <v>0.027557870370370368</v>
      </c>
      <c r="AT23" s="10">
        <v>50.36</v>
      </c>
      <c r="AU23" s="9" t="s">
        <v>49</v>
      </c>
      <c r="AV23" s="19"/>
      <c r="AW23" s="9" t="s">
        <v>301</v>
      </c>
      <c r="AX23" s="9" t="s">
        <v>119</v>
      </c>
      <c r="AY23" s="16">
        <v>0.03377314814814815</v>
      </c>
      <c r="AZ23" s="10">
        <v>46.47</v>
      </c>
      <c r="BA23" s="9" t="s">
        <v>8</v>
      </c>
      <c r="BB23" s="19"/>
      <c r="BC23" s="19"/>
      <c r="BD23" s="19"/>
      <c r="BE23" s="19"/>
      <c r="BF23" s="19"/>
      <c r="BG23" s="19"/>
      <c r="BH23" s="19"/>
      <c r="BI23" s="9" t="s">
        <v>65</v>
      </c>
      <c r="BJ23" s="12">
        <f>71.89+72.58+71.94+73.08+78.69+69.18+74.66</f>
        <v>512.02</v>
      </c>
      <c r="BK23" s="4"/>
      <c r="BL23" s="65"/>
      <c r="BM23" s="65"/>
      <c r="BN23" s="60"/>
    </row>
    <row r="24" spans="1:66" ht="15.75" thickBot="1">
      <c r="A24" s="34" t="s">
        <v>41</v>
      </c>
      <c r="B24" s="34" t="s">
        <v>91</v>
      </c>
      <c r="C24" s="35">
        <v>0.03453703703703704</v>
      </c>
      <c r="D24" s="8">
        <v>53.55</v>
      </c>
      <c r="E24" s="17" t="s">
        <v>8</v>
      </c>
      <c r="F24" s="22"/>
      <c r="G24" s="17" t="s">
        <v>80</v>
      </c>
      <c r="H24" s="17" t="s">
        <v>12</v>
      </c>
      <c r="I24" s="23">
        <v>0.03172453703703703</v>
      </c>
      <c r="J24" s="8">
        <v>57.83</v>
      </c>
      <c r="K24" s="17" t="s">
        <v>29</v>
      </c>
      <c r="L24" s="4"/>
      <c r="M24" s="9" t="s">
        <v>190</v>
      </c>
      <c r="N24" s="9" t="s">
        <v>12</v>
      </c>
      <c r="O24" s="16">
        <v>0.03266203703703704</v>
      </c>
      <c r="P24" s="10">
        <v>59.32</v>
      </c>
      <c r="Q24" s="9" t="s">
        <v>29</v>
      </c>
      <c r="R24" s="19"/>
      <c r="S24" s="9" t="s">
        <v>90</v>
      </c>
      <c r="T24" s="9" t="s">
        <v>19</v>
      </c>
      <c r="U24" s="16">
        <v>0.029583333333333336</v>
      </c>
      <c r="V24" s="10">
        <v>59.27</v>
      </c>
      <c r="W24" s="9" t="s">
        <v>33</v>
      </c>
      <c r="X24" s="19"/>
      <c r="Y24" s="15" t="s">
        <v>226</v>
      </c>
      <c r="Z24" s="15" t="s">
        <v>152</v>
      </c>
      <c r="AA24" s="49">
        <v>0.05144675925925926</v>
      </c>
      <c r="AB24" s="15">
        <v>43.69</v>
      </c>
      <c r="AC24" s="15" t="s">
        <v>57</v>
      </c>
      <c r="AD24" s="19"/>
      <c r="AE24" s="9" t="s">
        <v>244</v>
      </c>
      <c r="AF24" s="9" t="s">
        <v>42</v>
      </c>
      <c r="AG24" s="18">
        <v>0.09083333333333334</v>
      </c>
      <c r="AH24" s="9">
        <v>48.55</v>
      </c>
      <c r="AI24" s="9" t="s">
        <v>8</v>
      </c>
      <c r="AJ24" s="47"/>
      <c r="AK24" s="9" t="s">
        <v>278</v>
      </c>
      <c r="AL24" s="9" t="s">
        <v>180</v>
      </c>
      <c r="AM24" s="16">
        <v>0.03840277777777778</v>
      </c>
      <c r="AN24" s="10">
        <v>56.48</v>
      </c>
      <c r="AO24" s="9" t="s">
        <v>49</v>
      </c>
      <c r="AQ24" s="9" t="s">
        <v>295</v>
      </c>
      <c r="AR24" s="9" t="s">
        <v>115</v>
      </c>
      <c r="AS24" s="16">
        <v>0.030497685185185183</v>
      </c>
      <c r="AT24" s="10">
        <v>44.86</v>
      </c>
      <c r="AU24" s="9" t="s">
        <v>49</v>
      </c>
      <c r="AV24" s="2"/>
      <c r="AW24" s="9" t="s">
        <v>302</v>
      </c>
      <c r="AX24" s="9" t="s">
        <v>24</v>
      </c>
      <c r="AY24" s="16">
        <v>0.03434027777777778</v>
      </c>
      <c r="AZ24" s="10">
        <v>55.27</v>
      </c>
      <c r="BA24" s="9" t="s">
        <v>32</v>
      </c>
      <c r="BB24" s="19"/>
      <c r="BC24" s="19"/>
      <c r="BD24" s="19"/>
      <c r="BE24" s="19"/>
      <c r="BF24" s="19"/>
      <c r="BG24" s="19"/>
      <c r="BH24" s="2"/>
      <c r="BI24" s="9" t="s">
        <v>7</v>
      </c>
      <c r="BJ24" s="13">
        <f>68.83+67.31+67.86+68.16+74.27+69.57+71.2</f>
        <v>487.19999999999993</v>
      </c>
      <c r="BK24" s="4"/>
      <c r="BL24" s="79" t="s">
        <v>63</v>
      </c>
      <c r="BM24" s="80"/>
      <c r="BN24" s="60"/>
    </row>
    <row r="25" spans="1:66" ht="15">
      <c r="A25" s="34" t="s">
        <v>141</v>
      </c>
      <c r="B25" s="34" t="s">
        <v>92</v>
      </c>
      <c r="C25" s="35">
        <v>0.034618055555555555</v>
      </c>
      <c r="D25" s="8">
        <v>54.3</v>
      </c>
      <c r="E25" s="17" t="s">
        <v>8</v>
      </c>
      <c r="F25" s="22"/>
      <c r="G25" s="17" t="s">
        <v>142</v>
      </c>
      <c r="H25" s="17" t="s">
        <v>140</v>
      </c>
      <c r="I25" s="23">
        <v>0.031782407407407405</v>
      </c>
      <c r="J25" s="8">
        <v>53.61</v>
      </c>
      <c r="K25" s="17" t="s">
        <v>8</v>
      </c>
      <c r="L25" s="4"/>
      <c r="M25" s="9" t="s">
        <v>142</v>
      </c>
      <c r="N25" s="9" t="s">
        <v>92</v>
      </c>
      <c r="O25" s="16">
        <v>0.03290509259259259</v>
      </c>
      <c r="P25" s="10">
        <v>56</v>
      </c>
      <c r="Q25" s="9" t="s">
        <v>8</v>
      </c>
      <c r="R25" s="19"/>
      <c r="S25" s="9" t="s">
        <v>135</v>
      </c>
      <c r="T25" s="9" t="s">
        <v>161</v>
      </c>
      <c r="U25" s="16">
        <v>0.03185185185185185</v>
      </c>
      <c r="V25" s="10">
        <v>48.96</v>
      </c>
      <c r="W25" s="9" t="s">
        <v>49</v>
      </c>
      <c r="X25" s="19"/>
      <c r="Y25" s="19"/>
      <c r="Z25" s="19"/>
      <c r="AA25" s="19"/>
      <c r="AB25" s="19"/>
      <c r="AC25" s="19"/>
      <c r="AD25" s="19"/>
      <c r="AE25" s="9" t="s">
        <v>245</v>
      </c>
      <c r="AF25" s="9" t="s">
        <v>134</v>
      </c>
      <c r="AG25" s="18">
        <v>0.09185185185185185</v>
      </c>
      <c r="AH25" s="9">
        <v>47.61</v>
      </c>
      <c r="AI25" s="9" t="s">
        <v>8</v>
      </c>
      <c r="AJ25" s="47"/>
      <c r="AK25" s="55"/>
      <c r="AL25" s="55"/>
      <c r="AM25" s="56"/>
      <c r="AN25" s="57"/>
      <c r="AO25" s="55"/>
      <c r="AQ25" s="9" t="s">
        <v>296</v>
      </c>
      <c r="AR25" s="9" t="s">
        <v>82</v>
      </c>
      <c r="AS25" s="16">
        <v>0.03244212962962963</v>
      </c>
      <c r="AT25" s="9">
        <v>45.27</v>
      </c>
      <c r="AU25" s="9" t="s">
        <v>57</v>
      </c>
      <c r="AV25" s="2"/>
      <c r="AW25" s="9" t="s">
        <v>44</v>
      </c>
      <c r="AX25" s="9" t="s">
        <v>14</v>
      </c>
      <c r="AY25" s="16">
        <v>0.03664351851851852</v>
      </c>
      <c r="AZ25" s="10">
        <v>46.11</v>
      </c>
      <c r="BA25" s="9" t="s">
        <v>29</v>
      </c>
      <c r="BB25" s="19"/>
      <c r="BC25" s="19"/>
      <c r="BD25" s="19"/>
      <c r="BE25" s="19"/>
      <c r="BF25" s="19"/>
      <c r="BG25" s="19"/>
      <c r="BH25" s="2"/>
      <c r="BI25" s="9" t="s">
        <v>10</v>
      </c>
      <c r="BJ25" s="13">
        <f>61.67+59.62+62.12+59.78+72.52+73.46+68.36</f>
        <v>457.53</v>
      </c>
      <c r="BK25" s="4"/>
      <c r="BL25" s="1"/>
      <c r="BM25" s="1"/>
      <c r="BN25" s="60"/>
    </row>
    <row r="26" spans="1:66" ht="15">
      <c r="A26" s="34" t="s">
        <v>144</v>
      </c>
      <c r="B26" s="34" t="s">
        <v>77</v>
      </c>
      <c r="C26" s="35">
        <v>0.03546296296296297</v>
      </c>
      <c r="D26" s="8">
        <v>49.089</v>
      </c>
      <c r="E26" s="17" t="s">
        <v>35</v>
      </c>
      <c r="F26" s="22"/>
      <c r="G26" s="15" t="s">
        <v>54</v>
      </c>
      <c r="H26" s="15" t="s">
        <v>75</v>
      </c>
      <c r="I26" s="16">
        <v>0.032546296296296295</v>
      </c>
      <c r="J26" s="9">
        <v>54.05</v>
      </c>
      <c r="K26" s="9" t="s">
        <v>8</v>
      </c>
      <c r="L26" s="4"/>
      <c r="M26" s="9" t="s">
        <v>191</v>
      </c>
      <c r="N26" s="9" t="s">
        <v>75</v>
      </c>
      <c r="O26" s="16">
        <v>0.03386574074074074</v>
      </c>
      <c r="P26" s="10">
        <v>54.85</v>
      </c>
      <c r="Q26" s="9" t="s">
        <v>8</v>
      </c>
      <c r="R26" s="19"/>
      <c r="S26" s="16" t="s">
        <v>138</v>
      </c>
      <c r="T26" s="16" t="s">
        <v>115</v>
      </c>
      <c r="U26" s="16">
        <v>0.03243055555555556</v>
      </c>
      <c r="V26" s="10">
        <v>48.07</v>
      </c>
      <c r="W26" s="9" t="s">
        <v>49</v>
      </c>
      <c r="X26" s="19"/>
      <c r="Y26" s="19"/>
      <c r="Z26" s="19"/>
      <c r="AA26" s="19"/>
      <c r="AB26" s="19"/>
      <c r="AC26" s="19"/>
      <c r="AD26" s="19"/>
      <c r="AE26" s="9" t="s">
        <v>246</v>
      </c>
      <c r="AF26" s="9" t="s">
        <v>14</v>
      </c>
      <c r="AG26" s="18">
        <v>0.09324074074074074</v>
      </c>
      <c r="AH26" s="9">
        <v>50.73</v>
      </c>
      <c r="AI26" s="9" t="s">
        <v>29</v>
      </c>
      <c r="AJ26" s="47"/>
      <c r="AK26" s="19"/>
      <c r="AL26" s="19"/>
      <c r="AM26" s="58"/>
      <c r="AN26" s="59"/>
      <c r="AO26" s="19"/>
      <c r="AQ26" s="9" t="s">
        <v>297</v>
      </c>
      <c r="AR26" s="9" t="s">
        <v>180</v>
      </c>
      <c r="AS26" s="16">
        <v>0.032511574074074075</v>
      </c>
      <c r="AT26" s="9">
        <v>41.83</v>
      </c>
      <c r="AU26" s="9" t="s">
        <v>49</v>
      </c>
      <c r="AV26" s="19"/>
      <c r="AW26" s="61"/>
      <c r="AX26" s="61"/>
      <c r="AY26" s="66"/>
      <c r="AZ26" s="67"/>
      <c r="BA26" s="61"/>
      <c r="BB26" s="65"/>
      <c r="BC26" s="65"/>
      <c r="BD26" s="65"/>
      <c r="BE26" s="65"/>
      <c r="BF26" s="65"/>
      <c r="BG26" s="65"/>
      <c r="BH26" s="19"/>
      <c r="BI26" s="11" t="s">
        <v>139</v>
      </c>
      <c r="BJ26" s="12">
        <f>52.9+54.3+56.95+54.5+60.45+67.4+63.78</f>
        <v>410.28</v>
      </c>
      <c r="BK26" s="4"/>
      <c r="BL26" s="20" t="s">
        <v>0</v>
      </c>
      <c r="BM26" s="20" t="s">
        <v>5</v>
      </c>
      <c r="BN26" s="60"/>
    </row>
    <row r="27" spans="1:66" ht="15">
      <c r="A27" s="34" t="s">
        <v>76</v>
      </c>
      <c r="B27" s="34" t="s">
        <v>143</v>
      </c>
      <c r="C27" s="35">
        <v>0.03652777777777778</v>
      </c>
      <c r="D27" s="8">
        <v>46.45</v>
      </c>
      <c r="E27" s="17" t="s">
        <v>28</v>
      </c>
      <c r="F27" s="22"/>
      <c r="G27" s="17" t="s">
        <v>141</v>
      </c>
      <c r="H27" s="17" t="s">
        <v>143</v>
      </c>
      <c r="I27" s="23">
        <v>0.03319444444444444</v>
      </c>
      <c r="J27" s="8">
        <v>47.38</v>
      </c>
      <c r="K27" s="17" t="s">
        <v>28</v>
      </c>
      <c r="L27" s="2"/>
      <c r="M27" s="9" t="s">
        <v>192</v>
      </c>
      <c r="N27" s="9" t="s">
        <v>143</v>
      </c>
      <c r="O27" s="16">
        <v>0.03394675925925926</v>
      </c>
      <c r="P27" s="10">
        <v>48.99</v>
      </c>
      <c r="Q27" s="9" t="s">
        <v>28</v>
      </c>
      <c r="R27" s="19"/>
      <c r="S27" s="16" t="s">
        <v>211</v>
      </c>
      <c r="T27" s="16" t="s">
        <v>82</v>
      </c>
      <c r="U27" s="16">
        <v>0.03253472222222222</v>
      </c>
      <c r="V27" s="10">
        <v>51.48</v>
      </c>
      <c r="W27" s="9" t="s">
        <v>57</v>
      </c>
      <c r="X27" s="19"/>
      <c r="Y27" s="19"/>
      <c r="Z27" s="19"/>
      <c r="AA27" s="19"/>
      <c r="AB27" s="19"/>
      <c r="AC27" s="19"/>
      <c r="AD27" s="19"/>
      <c r="AE27" s="47"/>
      <c r="AF27" s="47"/>
      <c r="AG27" s="52"/>
      <c r="AH27" s="47"/>
      <c r="AI27" s="47"/>
      <c r="AJ27" s="47"/>
      <c r="AK27" s="19"/>
      <c r="AL27" s="19"/>
      <c r="AM27" s="58"/>
      <c r="AN27" s="59"/>
      <c r="AO27" s="19"/>
      <c r="AQ27" s="54"/>
      <c r="AR27" s="54"/>
      <c r="AS27" s="54"/>
      <c r="AT27" s="54"/>
      <c r="AU27" s="54"/>
      <c r="AV27" s="19"/>
      <c r="AW27" s="9" t="s">
        <v>110</v>
      </c>
      <c r="AX27" s="9" t="s">
        <v>79</v>
      </c>
      <c r="AY27" s="16">
        <v>0.026458333333333334</v>
      </c>
      <c r="AZ27" s="10">
        <v>61.5</v>
      </c>
      <c r="BA27" s="9" t="s">
        <v>46</v>
      </c>
      <c r="BB27" s="19"/>
      <c r="BC27" s="19"/>
      <c r="BD27" s="19"/>
      <c r="BE27" s="19"/>
      <c r="BF27" s="19"/>
      <c r="BG27" s="19"/>
      <c r="BH27" s="19"/>
      <c r="BI27" s="9" t="s">
        <v>14</v>
      </c>
      <c r="BJ27" s="10">
        <f>44.71+41.32+50.73+51.11+39.03+46.11+46.78</f>
        <v>319.78999999999996</v>
      </c>
      <c r="BK27" s="2"/>
      <c r="BL27" s="65"/>
      <c r="BM27" s="65"/>
      <c r="BN27" s="93"/>
    </row>
    <row r="28" spans="1:66" ht="15">
      <c r="A28" s="34" t="s">
        <v>112</v>
      </c>
      <c r="B28" s="34" t="s">
        <v>139</v>
      </c>
      <c r="C28" s="35">
        <v>0.037696759259259256</v>
      </c>
      <c r="D28" s="8">
        <v>52.9</v>
      </c>
      <c r="E28" s="17" t="s">
        <v>43</v>
      </c>
      <c r="F28" s="22"/>
      <c r="G28" s="15" t="s">
        <v>74</v>
      </c>
      <c r="H28" s="15" t="s">
        <v>145</v>
      </c>
      <c r="I28" s="16">
        <v>0.03378472222222222</v>
      </c>
      <c r="J28" s="10">
        <v>46.8</v>
      </c>
      <c r="K28" s="9" t="s">
        <v>28</v>
      </c>
      <c r="L28" s="2"/>
      <c r="M28" s="9" t="s">
        <v>141</v>
      </c>
      <c r="N28" s="9" t="s">
        <v>140</v>
      </c>
      <c r="O28" s="16">
        <v>0.034039351851851855</v>
      </c>
      <c r="P28" s="10">
        <v>52.84</v>
      </c>
      <c r="Q28" s="9" t="s">
        <v>8</v>
      </c>
      <c r="R28" s="19"/>
      <c r="S28" s="16" t="s">
        <v>190</v>
      </c>
      <c r="T28" s="16" t="s">
        <v>212</v>
      </c>
      <c r="U28" s="16">
        <v>0.035370370370370365</v>
      </c>
      <c r="V28" s="10">
        <v>45.88</v>
      </c>
      <c r="W28" s="9" t="s">
        <v>57</v>
      </c>
      <c r="X28" s="19"/>
      <c r="Y28" s="19"/>
      <c r="Z28" s="19"/>
      <c r="AA28" s="19"/>
      <c r="AB28" s="19"/>
      <c r="AC28" s="19"/>
      <c r="AD28" s="19"/>
      <c r="AE28" s="9" t="s">
        <v>247</v>
      </c>
      <c r="AF28" s="9" t="s">
        <v>79</v>
      </c>
      <c r="AG28" s="18">
        <v>0.06732638888888888</v>
      </c>
      <c r="AH28" s="9">
        <v>67.25</v>
      </c>
      <c r="AI28" s="9" t="s">
        <v>46</v>
      </c>
      <c r="AJ28" s="47"/>
      <c r="AK28" s="48"/>
      <c r="AL28" s="48"/>
      <c r="AM28" s="48"/>
      <c r="AN28" s="48"/>
      <c r="AO28" s="48"/>
      <c r="AQ28" s="54"/>
      <c r="AR28" s="54"/>
      <c r="AS28" s="54"/>
      <c r="AT28" s="54"/>
      <c r="AU28" s="54"/>
      <c r="AV28" s="19"/>
      <c r="AW28" s="9" t="s">
        <v>164</v>
      </c>
      <c r="AX28" s="9" t="s">
        <v>303</v>
      </c>
      <c r="AY28" s="16">
        <v>0.02849537037037037</v>
      </c>
      <c r="AZ28" s="10">
        <v>57.15</v>
      </c>
      <c r="BA28" s="9" t="s">
        <v>46</v>
      </c>
      <c r="BB28" s="19"/>
      <c r="BC28" s="19"/>
      <c r="BD28" s="19"/>
      <c r="BE28" s="19"/>
      <c r="BF28" s="19"/>
      <c r="BG28" s="19"/>
      <c r="BH28" s="19"/>
      <c r="BI28" s="9" t="s">
        <v>42</v>
      </c>
      <c r="BJ28" s="10">
        <f>42.44+44.71+48.58+42.73+48.55+42.91+49.17</f>
        <v>319.09</v>
      </c>
      <c r="BK28" s="2"/>
      <c r="BL28" s="9" t="s">
        <v>177</v>
      </c>
      <c r="BM28" s="9">
        <f>72.39+81.07</f>
        <v>153.45999999999998</v>
      </c>
      <c r="BN28" s="60"/>
    </row>
    <row r="29" spans="1:66" ht="15">
      <c r="A29" s="34" t="s">
        <v>146</v>
      </c>
      <c r="B29" s="34" t="s">
        <v>145</v>
      </c>
      <c r="C29" s="35">
        <v>0.037800925925925925</v>
      </c>
      <c r="D29" s="8">
        <v>45.07</v>
      </c>
      <c r="E29" s="17" t="s">
        <v>28</v>
      </c>
      <c r="F29" s="22"/>
      <c r="G29" s="17" t="s">
        <v>147</v>
      </c>
      <c r="H29" s="17" t="s">
        <v>139</v>
      </c>
      <c r="I29" s="23">
        <v>0.0340625</v>
      </c>
      <c r="J29" s="8">
        <v>54.3</v>
      </c>
      <c r="K29" s="17" t="s">
        <v>43</v>
      </c>
      <c r="L29" s="2"/>
      <c r="M29" s="9" t="s">
        <v>144</v>
      </c>
      <c r="N29" s="9" t="s">
        <v>139</v>
      </c>
      <c r="O29" s="16">
        <v>0.034305555555555554</v>
      </c>
      <c r="P29" s="10">
        <v>56.95</v>
      </c>
      <c r="Q29" s="9" t="s">
        <v>43</v>
      </c>
      <c r="R29" s="19"/>
      <c r="S29" s="16" t="s">
        <v>213</v>
      </c>
      <c r="T29" s="16" t="s">
        <v>20</v>
      </c>
      <c r="U29" s="16">
        <v>0.03539351851851852</v>
      </c>
      <c r="V29" s="10">
        <v>42.97</v>
      </c>
      <c r="W29" s="9" t="s">
        <v>52</v>
      </c>
      <c r="X29" s="19"/>
      <c r="Y29" s="19"/>
      <c r="Z29" s="19"/>
      <c r="AA29" s="19"/>
      <c r="AB29" s="19"/>
      <c r="AC29" s="19"/>
      <c r="AD29" s="19"/>
      <c r="AE29" s="9" t="s">
        <v>248</v>
      </c>
      <c r="AF29" s="9" t="s">
        <v>19</v>
      </c>
      <c r="AG29" s="18">
        <v>0.07623842592592593</v>
      </c>
      <c r="AH29" s="9">
        <v>70.05</v>
      </c>
      <c r="AI29" s="9" t="s">
        <v>33</v>
      </c>
      <c r="AJ29" s="47"/>
      <c r="AK29" s="48"/>
      <c r="AL29" s="48"/>
      <c r="AM29" s="48"/>
      <c r="AN29" s="48"/>
      <c r="AO29" s="48"/>
      <c r="AQ29" s="54"/>
      <c r="AR29" s="54"/>
      <c r="AS29" s="54"/>
      <c r="AT29" s="54"/>
      <c r="AU29" s="54"/>
      <c r="AV29" s="19"/>
      <c r="AW29" s="9" t="s">
        <v>93</v>
      </c>
      <c r="AX29" s="9" t="s">
        <v>18</v>
      </c>
      <c r="AY29" s="16">
        <v>0.0290625</v>
      </c>
      <c r="AZ29" s="10">
        <v>60.97</v>
      </c>
      <c r="BA29" s="9" t="s">
        <v>57</v>
      </c>
      <c r="BB29" s="19"/>
      <c r="BC29" s="19"/>
      <c r="BD29" s="19"/>
      <c r="BE29" s="19"/>
      <c r="BF29" s="19"/>
      <c r="BG29" s="19"/>
      <c r="BH29" s="19"/>
      <c r="BI29" s="11" t="s">
        <v>149</v>
      </c>
      <c r="BJ29" s="12">
        <f>44.93+41.62+44.06+41.53+48.51+40.3+45.11</f>
        <v>306.06</v>
      </c>
      <c r="BK29" s="2"/>
      <c r="BL29" s="9" t="s">
        <v>127</v>
      </c>
      <c r="BM29" s="12">
        <f>62.82+61.09</f>
        <v>123.91</v>
      </c>
      <c r="BN29" s="60"/>
    </row>
    <row r="30" spans="1:66" ht="15">
      <c r="A30" s="34" t="s">
        <v>44</v>
      </c>
      <c r="B30" s="34" t="s">
        <v>140</v>
      </c>
      <c r="C30" s="35">
        <v>0.03824074074074074</v>
      </c>
      <c r="D30" s="8">
        <v>47.97</v>
      </c>
      <c r="E30" s="17" t="s">
        <v>8</v>
      </c>
      <c r="F30" s="22"/>
      <c r="G30" s="17" t="s">
        <v>116</v>
      </c>
      <c r="H30" s="17" t="s">
        <v>148</v>
      </c>
      <c r="I30" s="23">
        <v>0.035729166666666666</v>
      </c>
      <c r="J30" s="8">
        <v>44.02</v>
      </c>
      <c r="K30" s="17" t="s">
        <v>28</v>
      </c>
      <c r="L30" s="2"/>
      <c r="M30" s="9" t="s">
        <v>193</v>
      </c>
      <c r="N30" s="9" t="s">
        <v>148</v>
      </c>
      <c r="O30" s="16">
        <v>0.03439814814814814</v>
      </c>
      <c r="P30" s="10">
        <v>48.35</v>
      </c>
      <c r="Q30" s="9" t="s">
        <v>28</v>
      </c>
      <c r="R30" s="19"/>
      <c r="S30" s="9" t="s">
        <v>53</v>
      </c>
      <c r="T30" s="9" t="s">
        <v>180</v>
      </c>
      <c r="U30" s="16">
        <v>0.035416666666666666</v>
      </c>
      <c r="V30" s="9">
        <v>43.73</v>
      </c>
      <c r="W30" s="9" t="s">
        <v>49</v>
      </c>
      <c r="X30" s="19"/>
      <c r="Y30" s="19"/>
      <c r="Z30" s="19"/>
      <c r="AA30" s="19"/>
      <c r="AB30" s="19"/>
      <c r="AC30" s="19"/>
      <c r="AD30" s="19"/>
      <c r="AE30" s="9" t="s">
        <v>249</v>
      </c>
      <c r="AF30" s="9" t="s">
        <v>51</v>
      </c>
      <c r="AG30" s="18">
        <v>0.07686342592592592</v>
      </c>
      <c r="AH30" s="9">
        <v>60.58</v>
      </c>
      <c r="AI30" s="9" t="s">
        <v>52</v>
      </c>
      <c r="AJ30" s="47"/>
      <c r="AK30" s="48"/>
      <c r="AL30" s="48"/>
      <c r="AM30" s="48"/>
      <c r="AN30" s="48"/>
      <c r="AO30" s="48"/>
      <c r="AQ30" s="54"/>
      <c r="AR30" s="54"/>
      <c r="AS30" s="54"/>
      <c r="AT30" s="54"/>
      <c r="AU30" s="54"/>
      <c r="AV30" s="19"/>
      <c r="AW30" s="9" t="s">
        <v>197</v>
      </c>
      <c r="AX30" s="9" t="s">
        <v>115</v>
      </c>
      <c r="AY30" s="16">
        <v>0.029282407407407406</v>
      </c>
      <c r="AZ30" s="10">
        <v>57.51</v>
      </c>
      <c r="BA30" s="9" t="s">
        <v>49</v>
      </c>
      <c r="BB30" s="19"/>
      <c r="BC30" s="19"/>
      <c r="BD30" s="19"/>
      <c r="BE30" s="19"/>
      <c r="BF30" s="19"/>
      <c r="BG30" s="19"/>
      <c r="BH30" s="19"/>
      <c r="BI30" s="65"/>
      <c r="BJ30" s="65"/>
      <c r="BK30" s="2"/>
      <c r="BL30" s="9" t="s">
        <v>178</v>
      </c>
      <c r="BM30" s="9">
        <f>62.86+59.67</f>
        <v>122.53</v>
      </c>
      <c r="BN30" s="60"/>
    </row>
    <row r="31" spans="1:66" ht="15">
      <c r="A31" s="34" t="s">
        <v>99</v>
      </c>
      <c r="B31" s="34" t="s">
        <v>75</v>
      </c>
      <c r="C31" s="35">
        <v>0.03899305555555555</v>
      </c>
      <c r="D31" s="8">
        <v>48.59</v>
      </c>
      <c r="E31" s="17" t="s">
        <v>8</v>
      </c>
      <c r="F31" s="22"/>
      <c r="G31" s="17" t="s">
        <v>151</v>
      </c>
      <c r="H31" s="17" t="s">
        <v>42</v>
      </c>
      <c r="I31" s="23">
        <v>0.03841435185185185</v>
      </c>
      <c r="J31" s="8">
        <v>44.71</v>
      </c>
      <c r="K31" s="17" t="s">
        <v>8</v>
      </c>
      <c r="L31" s="2"/>
      <c r="M31" s="9" t="s">
        <v>194</v>
      </c>
      <c r="N31" s="9" t="s">
        <v>42</v>
      </c>
      <c r="O31" s="16">
        <v>0.03761574074074074</v>
      </c>
      <c r="P31" s="10">
        <v>48.58</v>
      </c>
      <c r="Q31" s="9" t="s">
        <v>8</v>
      </c>
      <c r="R31" s="19"/>
      <c r="S31" s="16" t="s">
        <v>214</v>
      </c>
      <c r="T31" s="16" t="s">
        <v>62</v>
      </c>
      <c r="U31" s="16">
        <v>0.03953703703703703</v>
      </c>
      <c r="V31" s="10">
        <v>44.35</v>
      </c>
      <c r="W31" s="9" t="s">
        <v>33</v>
      </c>
      <c r="X31" s="19"/>
      <c r="Y31" s="19"/>
      <c r="Z31" s="19"/>
      <c r="AA31" s="19"/>
      <c r="AB31" s="19"/>
      <c r="AC31" s="19"/>
      <c r="AD31" s="19"/>
      <c r="AE31" s="9" t="s">
        <v>250</v>
      </c>
      <c r="AF31" s="9" t="s">
        <v>115</v>
      </c>
      <c r="AG31" s="18">
        <v>0.0871412037037037</v>
      </c>
      <c r="AH31" s="9">
        <v>54.11</v>
      </c>
      <c r="AI31" s="9" t="s">
        <v>49</v>
      </c>
      <c r="AJ31" s="47"/>
      <c r="AK31" s="48"/>
      <c r="AL31" s="48"/>
      <c r="AM31" s="48"/>
      <c r="AN31" s="48"/>
      <c r="AO31" s="48"/>
      <c r="AQ31" s="54"/>
      <c r="AR31" s="54"/>
      <c r="AS31" s="54"/>
      <c r="AT31" s="54"/>
      <c r="AU31" s="54"/>
      <c r="AV31" s="19"/>
      <c r="AW31" s="9" t="s">
        <v>54</v>
      </c>
      <c r="AX31" s="9" t="s">
        <v>161</v>
      </c>
      <c r="AY31" s="16">
        <v>0.030844907407407404</v>
      </c>
      <c r="AZ31" s="10">
        <v>54.6</v>
      </c>
      <c r="BA31" s="9" t="s">
        <v>49</v>
      </c>
      <c r="BB31" s="19"/>
      <c r="BC31" s="19"/>
      <c r="BD31" s="19"/>
      <c r="BE31" s="19"/>
      <c r="BF31" s="19"/>
      <c r="BG31" s="19"/>
      <c r="BH31" s="19"/>
      <c r="BI31" s="10" t="s">
        <v>161</v>
      </c>
      <c r="BJ31" s="10">
        <f>53.91+55.27+55.25+48.96+56.37+59.29+54.6</f>
        <v>383.65000000000003</v>
      </c>
      <c r="BK31" s="2"/>
      <c r="BL31" s="11" t="s">
        <v>145</v>
      </c>
      <c r="BM31" s="12">
        <f>45.07+46.8</f>
        <v>91.87</v>
      </c>
      <c r="BN31" s="60"/>
    </row>
    <row r="32" spans="1:66" ht="15.75" thickBot="1">
      <c r="A32" s="34" t="s">
        <v>117</v>
      </c>
      <c r="B32" s="34" t="s">
        <v>149</v>
      </c>
      <c r="C32" s="35">
        <v>0.039872685185185185</v>
      </c>
      <c r="D32" s="8">
        <v>44.93</v>
      </c>
      <c r="E32" s="17" t="s">
        <v>72</v>
      </c>
      <c r="F32" s="22"/>
      <c r="G32" s="17" t="s">
        <v>153</v>
      </c>
      <c r="H32" s="17" t="s">
        <v>149</v>
      </c>
      <c r="I32" s="23">
        <v>0.03998842592592593</v>
      </c>
      <c r="J32" s="8">
        <v>41.62</v>
      </c>
      <c r="K32" s="17" t="s">
        <v>72</v>
      </c>
      <c r="L32" s="2"/>
      <c r="M32" s="9" t="s">
        <v>153</v>
      </c>
      <c r="N32" s="9" t="s">
        <v>149</v>
      </c>
      <c r="O32" s="16">
        <v>0.039872685185185185</v>
      </c>
      <c r="P32" s="10">
        <v>44.06</v>
      </c>
      <c r="Q32" s="9" t="s">
        <v>72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9" t="s">
        <v>251</v>
      </c>
      <c r="AF32" s="9" t="s">
        <v>212</v>
      </c>
      <c r="AG32" s="18">
        <v>0.09081018518518519</v>
      </c>
      <c r="AH32" s="9">
        <v>54.19</v>
      </c>
      <c r="AI32" s="9" t="s">
        <v>57</v>
      </c>
      <c r="AJ32" s="47"/>
      <c r="AK32" s="48"/>
      <c r="AL32" s="48"/>
      <c r="AM32" s="48"/>
      <c r="AN32" s="48"/>
      <c r="AO32" s="48"/>
      <c r="AQ32" s="54"/>
      <c r="AR32" s="54"/>
      <c r="AS32" s="54"/>
      <c r="AT32" s="54"/>
      <c r="AU32" s="54"/>
      <c r="AV32" s="19"/>
      <c r="AW32" s="9" t="s">
        <v>200</v>
      </c>
      <c r="AX32" s="9" t="s">
        <v>82</v>
      </c>
      <c r="AY32" s="16">
        <v>0.03290509259259259</v>
      </c>
      <c r="AZ32" s="10">
        <v>55.05</v>
      </c>
      <c r="BA32" s="9" t="s">
        <v>57</v>
      </c>
      <c r="BB32" s="19"/>
      <c r="BC32" s="19"/>
      <c r="BD32" s="19"/>
      <c r="BE32" s="19"/>
      <c r="BF32" s="19"/>
      <c r="BG32" s="19"/>
      <c r="BH32" s="19"/>
      <c r="BI32" s="65"/>
      <c r="BJ32" s="65"/>
      <c r="BK32" s="2"/>
      <c r="BL32" s="9" t="s">
        <v>134</v>
      </c>
      <c r="BM32" s="10">
        <f>43.11+47.61</f>
        <v>90.72</v>
      </c>
      <c r="BN32" s="60"/>
    </row>
    <row r="33" spans="1:66" ht="15.75" thickBot="1">
      <c r="A33" s="34" t="s">
        <v>108</v>
      </c>
      <c r="B33" s="34" t="s">
        <v>134</v>
      </c>
      <c r="C33" s="36">
        <v>0.04255787037037037</v>
      </c>
      <c r="D33" s="8">
        <v>43.11</v>
      </c>
      <c r="E33" s="17" t="s">
        <v>8</v>
      </c>
      <c r="F33" s="22"/>
      <c r="G33" s="17" t="s">
        <v>154</v>
      </c>
      <c r="H33" s="17" t="s">
        <v>119</v>
      </c>
      <c r="I33" s="23">
        <v>0.04030092592592593</v>
      </c>
      <c r="J33" s="8">
        <v>42.62</v>
      </c>
      <c r="K33" s="17" t="s">
        <v>8</v>
      </c>
      <c r="L33" s="2"/>
      <c r="M33" s="9" t="s">
        <v>195</v>
      </c>
      <c r="N33" s="9" t="s">
        <v>119</v>
      </c>
      <c r="O33" s="16">
        <v>0.03988425925925926</v>
      </c>
      <c r="P33" s="10">
        <v>45.47</v>
      </c>
      <c r="Q33" s="9" t="s">
        <v>8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9" t="s">
        <v>252</v>
      </c>
      <c r="AF33" s="9" t="s">
        <v>82</v>
      </c>
      <c r="AG33" s="18">
        <v>0.09083333333333334</v>
      </c>
      <c r="AH33" s="9">
        <v>56.01</v>
      </c>
      <c r="AI33" s="9" t="s">
        <v>57</v>
      </c>
      <c r="AJ33" s="47"/>
      <c r="AK33" s="48"/>
      <c r="AL33" s="48"/>
      <c r="AM33" s="48"/>
      <c r="AN33" s="48"/>
      <c r="AO33" s="48"/>
      <c r="AQ33" s="54"/>
      <c r="AR33" s="54"/>
      <c r="AS33" s="54"/>
      <c r="AT33" s="54"/>
      <c r="AU33" s="54"/>
      <c r="AV33" s="54"/>
      <c r="AW33" s="61"/>
      <c r="AX33" s="61"/>
      <c r="AY33" s="61"/>
      <c r="AZ33" s="61"/>
      <c r="BA33" s="61"/>
      <c r="BB33" s="65"/>
      <c r="BC33" s="65"/>
      <c r="BD33" s="65"/>
      <c r="BE33" s="65"/>
      <c r="BF33" s="65"/>
      <c r="BG33" s="65"/>
      <c r="BH33" s="61"/>
      <c r="BI33" s="79" t="s">
        <v>229</v>
      </c>
      <c r="BJ33" s="80"/>
      <c r="BK33" s="2"/>
      <c r="BL33" s="65"/>
      <c r="BM33" s="65"/>
      <c r="BN33" s="60"/>
    </row>
    <row r="34" spans="1:66" ht="15">
      <c r="A34" s="34" t="s">
        <v>156</v>
      </c>
      <c r="B34" s="34" t="s">
        <v>42</v>
      </c>
      <c r="C34" s="36">
        <v>0.043576388888888894</v>
      </c>
      <c r="D34" s="8">
        <v>42.44</v>
      </c>
      <c r="E34" s="17" t="s">
        <v>8</v>
      </c>
      <c r="F34" s="22"/>
      <c r="G34" s="17" t="s">
        <v>60</v>
      </c>
      <c r="H34" s="17" t="s">
        <v>14</v>
      </c>
      <c r="I34" s="23">
        <v>0.0410300925925926</v>
      </c>
      <c r="J34" s="8">
        <v>44.71</v>
      </c>
      <c r="K34" s="17" t="s">
        <v>29</v>
      </c>
      <c r="L34" s="2"/>
      <c r="M34" s="9" t="s">
        <v>196</v>
      </c>
      <c r="N34" s="9" t="s">
        <v>24</v>
      </c>
      <c r="O34" s="18">
        <v>0.044502314814814814</v>
      </c>
      <c r="P34" s="10">
        <v>49</v>
      </c>
      <c r="Q34" s="9" t="s">
        <v>32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9" t="s">
        <v>253</v>
      </c>
      <c r="AF34" s="9" t="s">
        <v>61</v>
      </c>
      <c r="AG34" s="18">
        <v>0.11667824074074074</v>
      </c>
      <c r="AH34" s="9">
        <v>42.18</v>
      </c>
      <c r="AI34" s="53" t="s">
        <v>57</v>
      </c>
      <c r="AJ34" s="47"/>
      <c r="AK34" s="48"/>
      <c r="AL34" s="48"/>
      <c r="AM34" s="48"/>
      <c r="AN34" s="48"/>
      <c r="AO34" s="48"/>
      <c r="AQ34" s="54"/>
      <c r="AR34" s="54"/>
      <c r="AS34" s="54"/>
      <c r="AT34" s="54"/>
      <c r="AU34" s="54"/>
      <c r="AV34" s="54"/>
      <c r="AW34" s="61"/>
      <c r="AX34" s="61"/>
      <c r="AY34" s="61"/>
      <c r="AZ34" s="61"/>
      <c r="BA34" s="61"/>
      <c r="BB34" s="65"/>
      <c r="BC34" s="65"/>
      <c r="BD34" s="65"/>
      <c r="BE34" s="65"/>
      <c r="BF34" s="65"/>
      <c r="BG34" s="65"/>
      <c r="BH34" s="61"/>
      <c r="BI34" s="1"/>
      <c r="BJ34" s="1"/>
      <c r="BK34" s="2"/>
      <c r="BL34" s="9" t="s">
        <v>137</v>
      </c>
      <c r="BM34" s="10">
        <f>63.6+64.75</f>
        <v>128.35</v>
      </c>
      <c r="BN34" s="60"/>
    </row>
    <row r="35" spans="1:66" ht="15">
      <c r="A35" s="34" t="s">
        <v>157</v>
      </c>
      <c r="B35" s="34" t="s">
        <v>119</v>
      </c>
      <c r="C35" s="36">
        <v>0.044085648148148145</v>
      </c>
      <c r="D35" s="8">
        <v>41.95</v>
      </c>
      <c r="E35" s="17" t="s">
        <v>8</v>
      </c>
      <c r="F35" s="22"/>
      <c r="G35" s="17" t="s">
        <v>45</v>
      </c>
      <c r="H35" s="17" t="s">
        <v>24</v>
      </c>
      <c r="I35" s="31">
        <v>0.04591435185185185</v>
      </c>
      <c r="J35" s="12">
        <v>44.92</v>
      </c>
      <c r="K35" s="11" t="s">
        <v>32</v>
      </c>
      <c r="L35" s="2"/>
      <c r="M35" s="42"/>
      <c r="N35" s="42"/>
      <c r="O35" s="42"/>
      <c r="P35" s="42"/>
      <c r="Q35" s="42"/>
      <c r="R35" s="43"/>
      <c r="S35" s="43"/>
      <c r="T35" s="43"/>
      <c r="U35" s="43"/>
      <c r="V35" s="43"/>
      <c r="W35" s="43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8"/>
      <c r="AL35" s="48"/>
      <c r="AM35" s="48"/>
      <c r="AN35" s="48"/>
      <c r="AO35" s="48"/>
      <c r="AQ35" s="54"/>
      <c r="AR35" s="54"/>
      <c r="AS35" s="54"/>
      <c r="AT35" s="54"/>
      <c r="AU35" s="54"/>
      <c r="AV35" s="54"/>
      <c r="AW35" s="61"/>
      <c r="AX35" s="61"/>
      <c r="AY35" s="61"/>
      <c r="AZ35" s="61"/>
      <c r="BA35" s="61"/>
      <c r="BB35" s="65"/>
      <c r="BC35" s="65"/>
      <c r="BD35" s="65"/>
      <c r="BE35" s="65"/>
      <c r="BF35" s="65"/>
      <c r="BG35" s="65"/>
      <c r="BH35" s="61"/>
      <c r="BI35" s="20" t="s">
        <v>0</v>
      </c>
      <c r="BJ35" s="20" t="s">
        <v>5</v>
      </c>
      <c r="BK35" s="2"/>
      <c r="BL35" s="9" t="s">
        <v>17</v>
      </c>
      <c r="BM35" s="13">
        <f>61.77+62.46</f>
        <v>124.23</v>
      </c>
      <c r="BN35" s="60"/>
    </row>
    <row r="36" spans="1:66" ht="15">
      <c r="A36" s="34" t="s">
        <v>158</v>
      </c>
      <c r="B36" s="34" t="s">
        <v>148</v>
      </c>
      <c r="C36" s="36">
        <v>0.04421296296296296</v>
      </c>
      <c r="D36" s="8">
        <v>38.38</v>
      </c>
      <c r="E36" s="17" t="s">
        <v>28</v>
      </c>
      <c r="F36" s="22"/>
      <c r="G36" s="37"/>
      <c r="H36" s="37"/>
      <c r="I36" s="38"/>
      <c r="J36" s="33"/>
      <c r="K36" s="39"/>
      <c r="L36" s="2"/>
      <c r="M36" s="9" t="s">
        <v>90</v>
      </c>
      <c r="N36" s="9" t="s">
        <v>15</v>
      </c>
      <c r="O36" s="16">
        <v>0.028275462962962964</v>
      </c>
      <c r="P36" s="10">
        <v>66.76</v>
      </c>
      <c r="Q36" s="9" t="s">
        <v>46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47"/>
      <c r="AF36" s="47"/>
      <c r="AG36" s="47"/>
      <c r="AH36" s="47"/>
      <c r="AI36" s="47"/>
      <c r="AJ36" s="47"/>
      <c r="AK36" s="48"/>
      <c r="AL36" s="48"/>
      <c r="AM36" s="48"/>
      <c r="AN36" s="48"/>
      <c r="AO36" s="48"/>
      <c r="AQ36" s="54"/>
      <c r="AR36" s="54"/>
      <c r="AS36" s="54"/>
      <c r="AT36" s="54"/>
      <c r="AU36" s="54"/>
      <c r="AV36" s="54"/>
      <c r="AW36" s="61"/>
      <c r="AX36" s="61"/>
      <c r="AY36" s="61"/>
      <c r="AZ36" s="61"/>
      <c r="BA36" s="61"/>
      <c r="BB36" s="65"/>
      <c r="BC36" s="65"/>
      <c r="BD36" s="65"/>
      <c r="BE36" s="65"/>
      <c r="BF36" s="65"/>
      <c r="BG36" s="65"/>
      <c r="BH36" s="61"/>
      <c r="BI36" s="65"/>
      <c r="BJ36" s="65"/>
      <c r="BK36" s="2"/>
      <c r="BL36" s="11" t="s">
        <v>18</v>
      </c>
      <c r="BM36" s="12">
        <f>54.36+60.97</f>
        <v>115.33</v>
      </c>
      <c r="BN36" s="60"/>
    </row>
    <row r="37" spans="1:66" ht="15">
      <c r="A37" s="34" t="s">
        <v>159</v>
      </c>
      <c r="B37" s="34" t="s">
        <v>24</v>
      </c>
      <c r="C37" s="36">
        <v>0.04649305555555555</v>
      </c>
      <c r="D37" s="15">
        <v>47.87</v>
      </c>
      <c r="E37" s="15" t="s">
        <v>32</v>
      </c>
      <c r="F37" s="22"/>
      <c r="G37" s="15" t="s">
        <v>67</v>
      </c>
      <c r="H37" s="15" t="s">
        <v>15</v>
      </c>
      <c r="I37" s="16">
        <v>0.026354166666666668</v>
      </c>
      <c r="J37" s="10">
        <v>67.756</v>
      </c>
      <c r="K37" s="9" t="s">
        <v>46</v>
      </c>
      <c r="L37" s="2"/>
      <c r="M37" s="9" t="s">
        <v>78</v>
      </c>
      <c r="N37" s="9" t="s">
        <v>17</v>
      </c>
      <c r="O37" s="16">
        <v>0.0312962962962963</v>
      </c>
      <c r="P37" s="10">
        <v>62.46</v>
      </c>
      <c r="Q37" s="9" t="s">
        <v>49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47"/>
      <c r="AF37" s="47"/>
      <c r="AG37" s="47"/>
      <c r="AH37" s="47"/>
      <c r="AI37" s="47"/>
      <c r="AJ37" s="47"/>
      <c r="AK37" s="48"/>
      <c r="AL37" s="48"/>
      <c r="AM37" s="48"/>
      <c r="AN37" s="48"/>
      <c r="AO37" s="48"/>
      <c r="AQ37" s="54"/>
      <c r="AR37" s="54"/>
      <c r="AS37" s="54"/>
      <c r="AT37" s="54"/>
      <c r="AU37" s="54"/>
      <c r="AV37" s="54"/>
      <c r="AW37" s="61"/>
      <c r="AX37" s="61"/>
      <c r="AY37" s="61"/>
      <c r="AZ37" s="61"/>
      <c r="BA37" s="61"/>
      <c r="BB37" s="65"/>
      <c r="BC37" s="65"/>
      <c r="BD37" s="65"/>
      <c r="BE37" s="65"/>
      <c r="BF37" s="65"/>
      <c r="BG37" s="65"/>
      <c r="BH37" s="61"/>
      <c r="BI37" s="9" t="s">
        <v>12</v>
      </c>
      <c r="BJ37" s="10">
        <f>58.15+57.83+59.32+62.72+53.94+65.43</f>
        <v>357.39</v>
      </c>
      <c r="BK37" s="2"/>
      <c r="BL37" s="10" t="s">
        <v>56</v>
      </c>
      <c r="BM37" s="10">
        <f>55.64+55.88</f>
        <v>111.52000000000001</v>
      </c>
      <c r="BN37" s="60"/>
    </row>
    <row r="38" spans="1:66" ht="15">
      <c r="A38" s="34" t="s">
        <v>160</v>
      </c>
      <c r="B38" s="34" t="s">
        <v>13</v>
      </c>
      <c r="C38" s="36">
        <v>0.05349537037037037</v>
      </c>
      <c r="D38" s="15">
        <v>39.73</v>
      </c>
      <c r="E38" s="15" t="s">
        <v>8</v>
      </c>
      <c r="F38" s="22"/>
      <c r="G38" s="15" t="s">
        <v>50</v>
      </c>
      <c r="H38" s="15" t="s">
        <v>51</v>
      </c>
      <c r="I38" s="16">
        <v>0.030590277777777775</v>
      </c>
      <c r="J38" s="10">
        <v>59.74</v>
      </c>
      <c r="K38" s="9" t="s">
        <v>52</v>
      </c>
      <c r="L38" s="2"/>
      <c r="M38" s="9" t="s">
        <v>197</v>
      </c>
      <c r="N38" s="9" t="s">
        <v>26</v>
      </c>
      <c r="O38" s="16">
        <v>0.03256944444444444</v>
      </c>
      <c r="P38" s="10">
        <v>58.21</v>
      </c>
      <c r="Q38" s="9" t="s">
        <v>46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47"/>
      <c r="AF38" s="47"/>
      <c r="AG38" s="47"/>
      <c r="AH38" s="47"/>
      <c r="AI38" s="47"/>
      <c r="AJ38" s="47"/>
      <c r="AK38" s="48"/>
      <c r="AL38" s="48"/>
      <c r="AM38" s="48"/>
      <c r="AN38" s="48"/>
      <c r="AO38" s="48"/>
      <c r="AQ38" s="54"/>
      <c r="AR38" s="54"/>
      <c r="AS38" s="54"/>
      <c r="AT38" s="54"/>
      <c r="AU38" s="54"/>
      <c r="AV38" s="54"/>
      <c r="AW38" s="61"/>
      <c r="AX38" s="61"/>
      <c r="AY38" s="61"/>
      <c r="AZ38" s="61"/>
      <c r="BA38" s="61"/>
      <c r="BB38" s="65"/>
      <c r="BC38" s="65"/>
      <c r="BD38" s="65"/>
      <c r="BE38" s="65"/>
      <c r="BF38" s="65"/>
      <c r="BG38" s="65"/>
      <c r="BH38" s="61"/>
      <c r="BI38" s="11" t="s">
        <v>140</v>
      </c>
      <c r="BJ38" s="12">
        <f>47.97+53.61+52.84+59.85+46.16+56.24</f>
        <v>316.67</v>
      </c>
      <c r="BK38" s="2"/>
      <c r="BL38" s="10" t="s">
        <v>81</v>
      </c>
      <c r="BM38" s="10">
        <f>51.16+53.68</f>
        <v>104.84</v>
      </c>
      <c r="BN38" s="60"/>
    </row>
    <row r="39" spans="1:66" ht="15">
      <c r="A39" s="40"/>
      <c r="B39" s="40"/>
      <c r="C39" s="40"/>
      <c r="D39" s="32"/>
      <c r="E39" s="32"/>
      <c r="F39" s="41"/>
      <c r="G39" s="9" t="s">
        <v>105</v>
      </c>
      <c r="H39" s="9" t="s">
        <v>79</v>
      </c>
      <c r="I39" s="16">
        <v>0.030972222222222224</v>
      </c>
      <c r="J39" s="9">
        <v>57.66</v>
      </c>
      <c r="K39" s="9" t="s">
        <v>46</v>
      </c>
      <c r="L39" s="2"/>
      <c r="M39" s="9" t="s">
        <v>198</v>
      </c>
      <c r="N39" s="9" t="s">
        <v>51</v>
      </c>
      <c r="O39" s="16">
        <v>0.03266203703703704</v>
      </c>
      <c r="P39" s="10">
        <v>59.14</v>
      </c>
      <c r="Q39" s="9" t="s">
        <v>52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47"/>
      <c r="AF39" s="47"/>
      <c r="AG39" s="47"/>
      <c r="AH39" s="47"/>
      <c r="AI39" s="47"/>
      <c r="AJ39" s="47"/>
      <c r="AK39" s="48"/>
      <c r="AL39" s="48"/>
      <c r="AM39" s="48"/>
      <c r="AN39" s="48"/>
      <c r="AO39" s="48"/>
      <c r="AQ39" s="54"/>
      <c r="AR39" s="54"/>
      <c r="AS39" s="54"/>
      <c r="AT39" s="54"/>
      <c r="AU39" s="54"/>
      <c r="AV39" s="54"/>
      <c r="AW39" s="61"/>
      <c r="AX39" s="61"/>
      <c r="AY39" s="61"/>
      <c r="AZ39" s="61"/>
      <c r="BA39" s="61"/>
      <c r="BB39" s="65"/>
      <c r="BC39" s="65"/>
      <c r="BD39" s="65"/>
      <c r="BE39" s="65"/>
      <c r="BF39" s="65"/>
      <c r="BG39" s="65"/>
      <c r="BH39" s="61"/>
      <c r="BI39" s="11" t="s">
        <v>75</v>
      </c>
      <c r="BJ39" s="12">
        <f>48.59+54.05+54.85+57+47.2+54.62</f>
        <v>316.31</v>
      </c>
      <c r="BK39" s="2"/>
      <c r="BL39" s="9" t="s">
        <v>212</v>
      </c>
      <c r="BM39" s="9">
        <f>45.88+54.19</f>
        <v>100.07</v>
      </c>
      <c r="BN39" s="60"/>
    </row>
    <row r="40" spans="1:66" ht="15">
      <c r="A40" s="34" t="s">
        <v>70</v>
      </c>
      <c r="B40" s="34" t="s">
        <v>15</v>
      </c>
      <c r="C40" s="35">
        <v>0.03005787037037037</v>
      </c>
      <c r="D40" s="10">
        <v>64.07</v>
      </c>
      <c r="E40" s="9" t="s">
        <v>46</v>
      </c>
      <c r="F40" s="41"/>
      <c r="G40" s="9" t="s">
        <v>53</v>
      </c>
      <c r="H40" s="9" t="s">
        <v>26</v>
      </c>
      <c r="I40" s="16">
        <v>0.03167824074074074</v>
      </c>
      <c r="J40" s="9">
        <v>56.63</v>
      </c>
      <c r="K40" s="9" t="s">
        <v>46</v>
      </c>
      <c r="L40" s="41"/>
      <c r="M40" s="9" t="s">
        <v>80</v>
      </c>
      <c r="N40" s="9" t="s">
        <v>16</v>
      </c>
      <c r="O40" s="16">
        <v>0.03289351851851852</v>
      </c>
      <c r="P40" s="10">
        <v>60.31</v>
      </c>
      <c r="Q40" s="9" t="s">
        <v>49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47"/>
      <c r="AF40" s="47"/>
      <c r="AG40" s="47"/>
      <c r="AH40" s="47"/>
      <c r="AI40" s="47"/>
      <c r="AJ40" s="47"/>
      <c r="AK40" s="48"/>
      <c r="AL40" s="48"/>
      <c r="AM40" s="48"/>
      <c r="AN40" s="48"/>
      <c r="AO40" s="48"/>
      <c r="AQ40" s="54"/>
      <c r="AR40" s="54"/>
      <c r="AS40" s="54"/>
      <c r="AT40" s="54"/>
      <c r="AU40" s="54"/>
      <c r="AV40" s="54"/>
      <c r="AW40" s="61"/>
      <c r="AX40" s="61"/>
      <c r="AY40" s="61"/>
      <c r="AZ40" s="61"/>
      <c r="BA40" s="61"/>
      <c r="BB40" s="65"/>
      <c r="BC40" s="65"/>
      <c r="BD40" s="65"/>
      <c r="BE40" s="65"/>
      <c r="BF40" s="65"/>
      <c r="BG40" s="65"/>
      <c r="BH40" s="61"/>
      <c r="BI40" s="65"/>
      <c r="BJ40" s="65"/>
      <c r="BK40" s="65"/>
      <c r="BL40" s="9" t="s">
        <v>150</v>
      </c>
      <c r="BM40" s="9">
        <f>45.31+47.84</f>
        <v>93.15</v>
      </c>
      <c r="BN40" s="60"/>
    </row>
    <row r="41" spans="1:66" ht="15">
      <c r="A41" s="34" t="s">
        <v>78</v>
      </c>
      <c r="B41" s="34" t="s">
        <v>51</v>
      </c>
      <c r="C41" s="35">
        <v>0.03204861111111111</v>
      </c>
      <c r="D41" s="10">
        <v>61.5</v>
      </c>
      <c r="E41" s="9" t="s">
        <v>52</v>
      </c>
      <c r="F41" s="41"/>
      <c r="G41" s="9" t="s">
        <v>162</v>
      </c>
      <c r="H41" s="9" t="s">
        <v>161</v>
      </c>
      <c r="I41" s="16">
        <v>0.03346064814814815</v>
      </c>
      <c r="J41" s="9">
        <v>55.27</v>
      </c>
      <c r="K41" s="9" t="s">
        <v>49</v>
      </c>
      <c r="L41" s="41"/>
      <c r="M41" s="9" t="s">
        <v>199</v>
      </c>
      <c r="N41" s="9" t="s">
        <v>115</v>
      </c>
      <c r="O41" s="16">
        <v>0.0343287037037037</v>
      </c>
      <c r="P41" s="10">
        <v>56.95</v>
      </c>
      <c r="Q41" s="9" t="s">
        <v>49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47"/>
      <c r="AF41" s="47"/>
      <c r="AG41" s="47"/>
      <c r="AH41" s="47"/>
      <c r="AI41" s="47"/>
      <c r="AJ41" s="47"/>
      <c r="AK41" s="48"/>
      <c r="AL41" s="48"/>
      <c r="AM41" s="48"/>
      <c r="AN41" s="48"/>
      <c r="AO41" s="48"/>
      <c r="AQ41" s="54"/>
      <c r="AR41" s="54"/>
      <c r="AS41" s="54"/>
      <c r="AT41" s="54"/>
      <c r="AU41" s="54"/>
      <c r="AV41" s="54"/>
      <c r="AW41" s="61"/>
      <c r="AX41" s="61"/>
      <c r="AY41" s="61"/>
      <c r="AZ41" s="61"/>
      <c r="BA41" s="61"/>
      <c r="BB41" s="65"/>
      <c r="BC41" s="65"/>
      <c r="BD41" s="65"/>
      <c r="BE41" s="65"/>
      <c r="BF41" s="65"/>
      <c r="BG41" s="65"/>
      <c r="BH41" s="61"/>
      <c r="BI41" s="9" t="s">
        <v>180</v>
      </c>
      <c r="BJ41" s="9">
        <f>52.16+43.73+51.95+56.48+41.83+52.03</f>
        <v>298.17999999999995</v>
      </c>
      <c r="BK41" s="65"/>
      <c r="BL41" s="9" t="s">
        <v>62</v>
      </c>
      <c r="BM41" s="9">
        <f>47.84+44.35</f>
        <v>92.19</v>
      </c>
      <c r="BN41" s="60"/>
    </row>
    <row r="42" spans="1:66" ht="15.75" thickBot="1">
      <c r="A42" s="34" t="s">
        <v>163</v>
      </c>
      <c r="B42" s="34" t="s">
        <v>48</v>
      </c>
      <c r="C42" s="35">
        <v>0.03208333333333333</v>
      </c>
      <c r="D42" s="10">
        <v>63.6</v>
      </c>
      <c r="E42" s="9" t="s">
        <v>49</v>
      </c>
      <c r="F42" s="41"/>
      <c r="G42" s="9" t="s">
        <v>58</v>
      </c>
      <c r="H42" s="9" t="s">
        <v>56</v>
      </c>
      <c r="I42" s="16">
        <v>0.035208333333333335</v>
      </c>
      <c r="J42" s="9">
        <v>55.88</v>
      </c>
      <c r="K42" s="9" t="s">
        <v>57</v>
      </c>
      <c r="L42" s="41"/>
      <c r="M42" s="9" t="s">
        <v>200</v>
      </c>
      <c r="N42" s="9" t="s">
        <v>25</v>
      </c>
      <c r="O42" s="16">
        <v>0.03534722222222222</v>
      </c>
      <c r="P42" s="10">
        <v>54.16</v>
      </c>
      <c r="Q42" s="9" t="s">
        <v>52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47"/>
      <c r="AF42" s="47"/>
      <c r="AG42" s="47"/>
      <c r="AH42" s="47"/>
      <c r="AI42" s="47"/>
      <c r="AJ42" s="47"/>
      <c r="AK42" s="48"/>
      <c r="AL42" s="48"/>
      <c r="AM42" s="48"/>
      <c r="AN42" s="48"/>
      <c r="AO42" s="48"/>
      <c r="AQ42" s="54"/>
      <c r="AR42" s="54"/>
      <c r="AS42" s="54"/>
      <c r="AT42" s="54"/>
      <c r="AU42" s="54"/>
      <c r="AV42" s="54"/>
      <c r="AW42" s="61"/>
      <c r="AX42" s="61"/>
      <c r="AY42" s="61"/>
      <c r="AZ42" s="61"/>
      <c r="BA42" s="61"/>
      <c r="BB42" s="65"/>
      <c r="BC42" s="65"/>
      <c r="BD42" s="65"/>
      <c r="BE42" s="65"/>
      <c r="BF42" s="65"/>
      <c r="BG42" s="65"/>
      <c r="BH42" s="61"/>
      <c r="BI42" s="65"/>
      <c r="BJ42" s="65"/>
      <c r="BK42" s="65"/>
      <c r="BL42" s="9" t="s">
        <v>152</v>
      </c>
      <c r="BM42" s="9">
        <f>43.96+43.69</f>
        <v>87.65</v>
      </c>
      <c r="BN42" s="60"/>
    </row>
    <row r="43" spans="1:66" ht="15.75" thickBot="1">
      <c r="A43" s="34" t="s">
        <v>164</v>
      </c>
      <c r="B43" s="34" t="s">
        <v>17</v>
      </c>
      <c r="C43" s="35">
        <v>0.03230324074074074</v>
      </c>
      <c r="D43" s="10">
        <v>61.77</v>
      </c>
      <c r="E43" s="9" t="s">
        <v>49</v>
      </c>
      <c r="F43" s="41"/>
      <c r="G43" s="9" t="s">
        <v>106</v>
      </c>
      <c r="H43" s="9" t="s">
        <v>82</v>
      </c>
      <c r="I43" s="16">
        <v>0.03530092592592592</v>
      </c>
      <c r="J43" s="9">
        <v>56.36</v>
      </c>
      <c r="K43" s="9" t="s">
        <v>57</v>
      </c>
      <c r="L43" s="41"/>
      <c r="M43" s="9" t="s">
        <v>55</v>
      </c>
      <c r="N43" s="9" t="s">
        <v>161</v>
      </c>
      <c r="O43" s="16">
        <v>0.035381944444444445</v>
      </c>
      <c r="P43" s="10">
        <v>55.25</v>
      </c>
      <c r="Q43" s="9" t="s">
        <v>49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47"/>
      <c r="AF43" s="47"/>
      <c r="AG43" s="47"/>
      <c r="AH43" s="47"/>
      <c r="AI43" s="47"/>
      <c r="AJ43" s="47"/>
      <c r="AK43" s="48"/>
      <c r="AL43" s="48"/>
      <c r="AM43" s="48"/>
      <c r="AN43" s="48"/>
      <c r="AO43" s="48"/>
      <c r="AQ43" s="54"/>
      <c r="AR43" s="54"/>
      <c r="AS43" s="54"/>
      <c r="AT43" s="54"/>
      <c r="AU43" s="54"/>
      <c r="AV43" s="54"/>
      <c r="AW43" s="61"/>
      <c r="AX43" s="61"/>
      <c r="AY43" s="61"/>
      <c r="AZ43" s="61"/>
      <c r="BA43" s="61"/>
      <c r="BB43" s="65"/>
      <c r="BC43" s="65"/>
      <c r="BD43" s="65"/>
      <c r="BE43" s="65"/>
      <c r="BF43" s="65"/>
      <c r="BG43" s="65"/>
      <c r="BH43" s="61"/>
      <c r="BI43" s="79" t="s">
        <v>234</v>
      </c>
      <c r="BJ43" s="80"/>
      <c r="BK43" s="65"/>
      <c r="BL43" s="9" t="s">
        <v>61</v>
      </c>
      <c r="BM43" s="9">
        <f>40.81+42.18</f>
        <v>82.99000000000001</v>
      </c>
      <c r="BN43" s="60"/>
    </row>
    <row r="44" spans="1:66" ht="15.75" thickBot="1">
      <c r="A44" s="34" t="s">
        <v>142</v>
      </c>
      <c r="B44" s="34" t="s">
        <v>79</v>
      </c>
      <c r="C44" s="35">
        <v>0.03394675925925926</v>
      </c>
      <c r="D44" s="10">
        <v>56.73</v>
      </c>
      <c r="E44" s="9" t="s">
        <v>46</v>
      </c>
      <c r="F44" s="41"/>
      <c r="G44" s="9" t="s">
        <v>84</v>
      </c>
      <c r="H44" s="9" t="s">
        <v>83</v>
      </c>
      <c r="I44" s="16">
        <v>0.03581018518518519</v>
      </c>
      <c r="J44" s="9">
        <v>50.55</v>
      </c>
      <c r="K44" s="9" t="s">
        <v>52</v>
      </c>
      <c r="L44" s="41"/>
      <c r="M44" s="9" t="s">
        <v>201</v>
      </c>
      <c r="N44" s="9" t="s">
        <v>83</v>
      </c>
      <c r="O44" s="16">
        <v>0.03680555555555556</v>
      </c>
      <c r="P44" s="10">
        <v>52.01</v>
      </c>
      <c r="Q44" s="9" t="s">
        <v>52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47"/>
      <c r="AF44" s="47"/>
      <c r="AG44" s="47"/>
      <c r="AH44" s="47"/>
      <c r="AI44" s="47"/>
      <c r="AJ44" s="47"/>
      <c r="AK44" s="48"/>
      <c r="AL44" s="48"/>
      <c r="AM44" s="48"/>
      <c r="AN44" s="48"/>
      <c r="AO44" s="48"/>
      <c r="AQ44" s="54"/>
      <c r="AR44" s="54"/>
      <c r="AS44" s="54"/>
      <c r="AT44" s="54"/>
      <c r="AU44" s="54"/>
      <c r="AV44" s="54"/>
      <c r="AW44" s="61"/>
      <c r="AX44" s="61"/>
      <c r="AY44" s="61"/>
      <c r="AZ44" s="61"/>
      <c r="BA44" s="61"/>
      <c r="BB44" s="65"/>
      <c r="BC44" s="65"/>
      <c r="BD44" s="65"/>
      <c r="BE44" s="65"/>
      <c r="BF44" s="65"/>
      <c r="BG44" s="65"/>
      <c r="BH44" s="61"/>
      <c r="BI44" s="1"/>
      <c r="BJ44" s="1"/>
      <c r="BK44" s="65"/>
      <c r="BL44" s="65"/>
      <c r="BM44" s="65"/>
      <c r="BN44" s="60"/>
    </row>
    <row r="45" spans="1:66" ht="15.75" thickBot="1">
      <c r="A45" s="34" t="s">
        <v>114</v>
      </c>
      <c r="B45" s="34" t="s">
        <v>16</v>
      </c>
      <c r="C45" s="35">
        <v>0.034305555555555554</v>
      </c>
      <c r="D45" s="10">
        <v>59.01</v>
      </c>
      <c r="E45" s="9" t="s">
        <v>49</v>
      </c>
      <c r="F45" s="41"/>
      <c r="G45" s="9" t="s">
        <v>102</v>
      </c>
      <c r="H45" s="9" t="s">
        <v>81</v>
      </c>
      <c r="I45" s="16">
        <v>0.03885416666666667</v>
      </c>
      <c r="J45" s="9">
        <v>53.68</v>
      </c>
      <c r="K45" s="9" t="s">
        <v>33</v>
      </c>
      <c r="L45" s="41"/>
      <c r="M45" s="9" t="s">
        <v>101</v>
      </c>
      <c r="N45" s="9" t="s">
        <v>180</v>
      </c>
      <c r="O45" s="16">
        <v>0.03725694444444445</v>
      </c>
      <c r="P45" s="10">
        <v>52.16</v>
      </c>
      <c r="Q45" s="9" t="s">
        <v>49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47"/>
      <c r="AF45" s="47"/>
      <c r="AG45" s="47"/>
      <c r="AH45" s="47"/>
      <c r="AI45" s="47"/>
      <c r="AJ45" s="47"/>
      <c r="AK45" s="48"/>
      <c r="AL45" s="48"/>
      <c r="AM45" s="48"/>
      <c r="AN45" s="48"/>
      <c r="AO45" s="48"/>
      <c r="AQ45" s="54"/>
      <c r="AR45" s="54"/>
      <c r="AS45" s="54"/>
      <c r="AT45" s="54"/>
      <c r="AU45" s="54"/>
      <c r="AV45" s="54"/>
      <c r="AW45" s="61"/>
      <c r="AX45" s="61"/>
      <c r="AY45" s="61"/>
      <c r="AZ45" s="61"/>
      <c r="BA45" s="61"/>
      <c r="BB45" s="65"/>
      <c r="BC45" s="65"/>
      <c r="BD45" s="65"/>
      <c r="BE45" s="65"/>
      <c r="BF45" s="65"/>
      <c r="BG45" s="65"/>
      <c r="BH45" s="61"/>
      <c r="BI45" s="20" t="s">
        <v>0</v>
      </c>
      <c r="BJ45" s="20" t="s">
        <v>5</v>
      </c>
      <c r="BK45" s="65"/>
      <c r="BL45" s="79" t="s">
        <v>64</v>
      </c>
      <c r="BM45" s="80"/>
      <c r="BN45" s="60"/>
    </row>
    <row r="46" spans="1:66" ht="15">
      <c r="A46" s="34" t="s">
        <v>162</v>
      </c>
      <c r="B46" s="34" t="s">
        <v>26</v>
      </c>
      <c r="C46" s="35">
        <v>0.03509259259259259</v>
      </c>
      <c r="D46" s="10">
        <v>55.15</v>
      </c>
      <c r="E46" s="9" t="s">
        <v>46</v>
      </c>
      <c r="F46" s="41"/>
      <c r="G46" s="9" t="s">
        <v>165</v>
      </c>
      <c r="H46" s="9" t="s">
        <v>150</v>
      </c>
      <c r="I46" s="16">
        <v>0.03982638888888889</v>
      </c>
      <c r="J46" s="9">
        <v>45.31</v>
      </c>
      <c r="K46" s="9" t="s">
        <v>52</v>
      </c>
      <c r="L46" s="41"/>
      <c r="M46" s="9" t="s">
        <v>202</v>
      </c>
      <c r="N46" s="9" t="s">
        <v>82</v>
      </c>
      <c r="O46" s="16">
        <v>0.0375</v>
      </c>
      <c r="P46" s="9">
        <v>56.14</v>
      </c>
      <c r="Q46" s="9" t="s">
        <v>57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47"/>
      <c r="AF46" s="47"/>
      <c r="AG46" s="47"/>
      <c r="AH46" s="47"/>
      <c r="AI46" s="47"/>
      <c r="AJ46" s="47"/>
      <c r="AK46" s="48"/>
      <c r="AL46" s="48"/>
      <c r="AM46" s="48"/>
      <c r="AN46" s="48"/>
      <c r="AO46" s="48"/>
      <c r="AQ46" s="54"/>
      <c r="AR46" s="54"/>
      <c r="AS46" s="54"/>
      <c r="AT46" s="54"/>
      <c r="AU46" s="54"/>
      <c r="AV46" s="54"/>
      <c r="AW46" s="61"/>
      <c r="AX46" s="61"/>
      <c r="AY46" s="61"/>
      <c r="AZ46" s="61"/>
      <c r="BA46" s="61"/>
      <c r="BB46" s="65"/>
      <c r="BC46" s="65"/>
      <c r="BD46" s="65"/>
      <c r="BE46" s="65"/>
      <c r="BF46" s="65"/>
      <c r="BG46" s="65"/>
      <c r="BH46" s="61"/>
      <c r="BI46" s="19"/>
      <c r="BJ46" s="59"/>
      <c r="BK46" s="65"/>
      <c r="BL46" s="1"/>
      <c r="BM46" s="1"/>
      <c r="BN46" s="60"/>
    </row>
    <row r="47" spans="1:66" ht="15">
      <c r="A47" s="34" t="s">
        <v>55</v>
      </c>
      <c r="B47" s="34" t="s">
        <v>161</v>
      </c>
      <c r="C47" s="35">
        <v>0.03701388888888889</v>
      </c>
      <c r="D47" s="10">
        <v>53.91</v>
      </c>
      <c r="E47" s="9" t="s">
        <v>49</v>
      </c>
      <c r="F47" s="41"/>
      <c r="G47" s="9" t="s">
        <v>166</v>
      </c>
      <c r="H47" s="9" t="s">
        <v>152</v>
      </c>
      <c r="I47" s="18">
        <v>0.0433912037037037</v>
      </c>
      <c r="J47" s="9">
        <v>43.96</v>
      </c>
      <c r="K47" s="9" t="s">
        <v>57</v>
      </c>
      <c r="L47" s="41"/>
      <c r="M47" s="9" t="s">
        <v>99</v>
      </c>
      <c r="N47" s="9" t="s">
        <v>20</v>
      </c>
      <c r="O47" s="16">
        <v>0.03761574074074074</v>
      </c>
      <c r="P47" s="9">
        <v>50.71</v>
      </c>
      <c r="Q47" s="9" t="s">
        <v>52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47"/>
      <c r="AF47" s="47"/>
      <c r="AG47" s="47"/>
      <c r="AH47" s="47"/>
      <c r="AI47" s="47"/>
      <c r="AJ47" s="47"/>
      <c r="AK47" s="48"/>
      <c r="AL47" s="48"/>
      <c r="AM47" s="48"/>
      <c r="AN47" s="48"/>
      <c r="AO47" s="48"/>
      <c r="AQ47" s="54"/>
      <c r="AR47" s="54"/>
      <c r="AS47" s="54"/>
      <c r="AT47" s="54"/>
      <c r="AU47" s="54"/>
      <c r="AV47" s="54"/>
      <c r="AW47" s="61"/>
      <c r="AX47" s="61"/>
      <c r="AY47" s="61"/>
      <c r="AZ47" s="61"/>
      <c r="BA47" s="61"/>
      <c r="BB47" s="65"/>
      <c r="BC47" s="65"/>
      <c r="BD47" s="65"/>
      <c r="BE47" s="65"/>
      <c r="BF47" s="65"/>
      <c r="BG47" s="65"/>
      <c r="BH47" s="61"/>
      <c r="BI47" s="9" t="s">
        <v>22</v>
      </c>
      <c r="BJ47" s="13">
        <f>59.81+59.2+64.72+61.51+64.66</f>
        <v>309.9</v>
      </c>
      <c r="BK47" s="65"/>
      <c r="BL47" s="20" t="s">
        <v>0</v>
      </c>
      <c r="BM47" s="20" t="s">
        <v>5</v>
      </c>
      <c r="BN47" s="60"/>
    </row>
    <row r="48" spans="1:66" ht="15">
      <c r="A48" s="34" t="s">
        <v>96</v>
      </c>
      <c r="B48" s="34" t="s">
        <v>27</v>
      </c>
      <c r="C48" s="35">
        <v>0.037141203703703704</v>
      </c>
      <c r="D48" s="9">
        <v>60.67</v>
      </c>
      <c r="E48" s="9" t="s">
        <v>33</v>
      </c>
      <c r="F48" s="41"/>
      <c r="G48" s="41"/>
      <c r="H48" s="41"/>
      <c r="I48" s="41"/>
      <c r="J48" s="41"/>
      <c r="K48" s="41"/>
      <c r="L48" s="41"/>
      <c r="M48" s="9" t="s">
        <v>154</v>
      </c>
      <c r="N48" s="9" t="s">
        <v>150</v>
      </c>
      <c r="O48" s="16">
        <v>0.039872685185185185</v>
      </c>
      <c r="P48" s="9">
        <v>47.84</v>
      </c>
      <c r="Q48" s="9" t="s">
        <v>52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47"/>
      <c r="AF48" s="47"/>
      <c r="AG48" s="47"/>
      <c r="AH48" s="47"/>
      <c r="AI48" s="47"/>
      <c r="AJ48" s="47"/>
      <c r="AK48" s="48"/>
      <c r="AL48" s="48"/>
      <c r="AM48" s="48"/>
      <c r="AN48" s="48"/>
      <c r="AO48" s="48"/>
      <c r="AQ48" s="54"/>
      <c r="AR48" s="54"/>
      <c r="AS48" s="54"/>
      <c r="AT48" s="54"/>
      <c r="AU48" s="54"/>
      <c r="AV48" s="54"/>
      <c r="AW48" s="61"/>
      <c r="AX48" s="61"/>
      <c r="AY48" s="61"/>
      <c r="AZ48" s="61"/>
      <c r="BA48" s="61"/>
      <c r="BB48" s="65"/>
      <c r="BC48" s="65"/>
      <c r="BD48" s="65"/>
      <c r="BE48" s="65"/>
      <c r="BF48" s="65"/>
      <c r="BG48" s="65"/>
      <c r="BH48" s="61"/>
      <c r="BI48" s="9" t="s">
        <v>23</v>
      </c>
      <c r="BJ48" s="13">
        <f>57.4+57.34+60.81+56.19+65.64</f>
        <v>297.38</v>
      </c>
      <c r="BK48" s="65"/>
      <c r="BL48" s="65"/>
      <c r="BM48" s="65"/>
      <c r="BN48" s="60"/>
    </row>
    <row r="49" spans="1:66" ht="15">
      <c r="A49" s="34" t="s">
        <v>103</v>
      </c>
      <c r="B49" s="34" t="s">
        <v>19</v>
      </c>
      <c r="C49" s="35">
        <v>0.03788194444444444</v>
      </c>
      <c r="D49" s="9">
        <v>58.75</v>
      </c>
      <c r="E49" s="9" t="s">
        <v>33</v>
      </c>
      <c r="F49" s="41"/>
      <c r="G49" s="41"/>
      <c r="H49" s="41"/>
      <c r="I49" s="41"/>
      <c r="J49" s="41"/>
      <c r="K49" s="41"/>
      <c r="L49" s="41"/>
      <c r="M49" s="42"/>
      <c r="N49" s="42"/>
      <c r="O49" s="42"/>
      <c r="P49" s="42"/>
      <c r="Q49" s="42"/>
      <c r="R49" s="43"/>
      <c r="S49" s="43"/>
      <c r="T49" s="43"/>
      <c r="U49" s="43"/>
      <c r="V49" s="43"/>
      <c r="W49" s="43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8"/>
      <c r="AL49" s="48"/>
      <c r="AM49" s="48"/>
      <c r="AN49" s="48"/>
      <c r="AO49" s="48"/>
      <c r="AQ49" s="54"/>
      <c r="AR49" s="54"/>
      <c r="AS49" s="54"/>
      <c r="AT49" s="54"/>
      <c r="AU49" s="54"/>
      <c r="AV49" s="54"/>
      <c r="AW49" s="61"/>
      <c r="AX49" s="61"/>
      <c r="AY49" s="61"/>
      <c r="AZ49" s="61"/>
      <c r="BA49" s="61"/>
      <c r="BB49" s="65"/>
      <c r="BC49" s="65"/>
      <c r="BD49" s="65"/>
      <c r="BE49" s="65"/>
      <c r="BF49" s="65"/>
      <c r="BG49" s="65"/>
      <c r="BH49" s="61"/>
      <c r="BI49" s="9" t="s">
        <v>77</v>
      </c>
      <c r="BJ49" s="10">
        <f>49.09+52.62+43.89+55+57.03</f>
        <v>257.63</v>
      </c>
      <c r="BK49" s="19"/>
      <c r="BL49" s="9" t="s">
        <v>176</v>
      </c>
      <c r="BM49" s="13">
        <f>64.17</f>
        <v>64.17</v>
      </c>
      <c r="BN49" s="60"/>
    </row>
    <row r="50" spans="1:66" ht="15.75" thickBot="1">
      <c r="A50" s="34" t="s">
        <v>101</v>
      </c>
      <c r="B50" s="34" t="s">
        <v>56</v>
      </c>
      <c r="C50" s="35">
        <v>0.03817129629629629</v>
      </c>
      <c r="D50" s="9">
        <v>55.64</v>
      </c>
      <c r="E50" s="9" t="s">
        <v>57</v>
      </c>
      <c r="F50" s="41"/>
      <c r="G50" s="41"/>
      <c r="H50" s="41"/>
      <c r="I50" s="41"/>
      <c r="J50" s="41"/>
      <c r="K50" s="41"/>
      <c r="L50" s="41"/>
      <c r="M50" s="42"/>
      <c r="N50" s="42"/>
      <c r="O50" s="42"/>
      <c r="P50" s="42"/>
      <c r="Q50" s="42"/>
      <c r="R50" s="43"/>
      <c r="S50" s="43"/>
      <c r="T50" s="43"/>
      <c r="U50" s="43"/>
      <c r="V50" s="43"/>
      <c r="W50" s="43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8"/>
      <c r="AL50" s="48"/>
      <c r="AM50" s="48"/>
      <c r="AN50" s="48"/>
      <c r="AO50" s="48"/>
      <c r="AQ50" s="54"/>
      <c r="AR50" s="54"/>
      <c r="AS50" s="54"/>
      <c r="AT50" s="54"/>
      <c r="AU50" s="54"/>
      <c r="AV50" s="54"/>
      <c r="AW50" s="61"/>
      <c r="AX50" s="61"/>
      <c r="AY50" s="61"/>
      <c r="AZ50" s="61"/>
      <c r="BA50" s="61"/>
      <c r="BB50" s="65"/>
      <c r="BC50" s="65"/>
      <c r="BD50" s="65"/>
      <c r="BE50" s="65"/>
      <c r="BF50" s="65"/>
      <c r="BG50" s="65"/>
      <c r="BH50" s="61"/>
      <c r="BI50" s="65"/>
      <c r="BJ50" s="65"/>
      <c r="BK50" s="65"/>
      <c r="BL50" s="9" t="s">
        <v>179</v>
      </c>
      <c r="BM50" s="9">
        <f>58.98</f>
        <v>58.98</v>
      </c>
      <c r="BN50" s="60"/>
    </row>
    <row r="51" spans="1:66" ht="15.75" thickBot="1">
      <c r="A51" s="34" t="s">
        <v>59</v>
      </c>
      <c r="B51" s="34" t="s">
        <v>20</v>
      </c>
      <c r="C51" s="35">
        <v>0.03821759259259259</v>
      </c>
      <c r="D51" s="9">
        <v>50.91</v>
      </c>
      <c r="E51" s="9" t="s">
        <v>52</v>
      </c>
      <c r="F51" s="41"/>
      <c r="G51" s="41"/>
      <c r="H51" s="41"/>
      <c r="I51" s="41"/>
      <c r="J51" s="41"/>
      <c r="K51" s="41"/>
      <c r="L51" s="41"/>
      <c r="M51" s="42"/>
      <c r="N51" s="42"/>
      <c r="O51" s="42"/>
      <c r="P51" s="42"/>
      <c r="Q51" s="42"/>
      <c r="R51" s="43"/>
      <c r="S51" s="43"/>
      <c r="T51" s="43"/>
      <c r="U51" s="43"/>
      <c r="V51" s="43"/>
      <c r="W51" s="43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8"/>
      <c r="AL51" s="48"/>
      <c r="AM51" s="48"/>
      <c r="AN51" s="48"/>
      <c r="AO51" s="48"/>
      <c r="AQ51" s="54"/>
      <c r="AR51" s="54"/>
      <c r="AS51" s="54"/>
      <c r="AT51" s="54"/>
      <c r="AU51" s="54"/>
      <c r="AV51" s="54"/>
      <c r="AW51" s="61"/>
      <c r="AX51" s="61"/>
      <c r="AY51" s="61"/>
      <c r="AZ51" s="61"/>
      <c r="BA51" s="61"/>
      <c r="BB51" s="65"/>
      <c r="BC51" s="65"/>
      <c r="BD51" s="65"/>
      <c r="BE51" s="65"/>
      <c r="BF51" s="65"/>
      <c r="BG51" s="65"/>
      <c r="BH51" s="61"/>
      <c r="BI51" s="79" t="s">
        <v>215</v>
      </c>
      <c r="BJ51" s="80"/>
      <c r="BK51" s="65"/>
      <c r="BL51" s="9" t="s">
        <v>307</v>
      </c>
      <c r="BM51" s="10">
        <f>56.6</f>
        <v>56.6</v>
      </c>
      <c r="BN51" s="60"/>
    </row>
    <row r="52" spans="1:66" ht="15">
      <c r="A52" s="34" t="s">
        <v>102</v>
      </c>
      <c r="B52" s="34" t="s">
        <v>18</v>
      </c>
      <c r="C52" s="35">
        <v>0.03864583333333333</v>
      </c>
      <c r="D52" s="9">
        <v>54.36</v>
      </c>
      <c r="E52" s="9" t="s">
        <v>57</v>
      </c>
      <c r="F52" s="41"/>
      <c r="G52" s="41"/>
      <c r="H52" s="41"/>
      <c r="I52" s="41"/>
      <c r="J52" s="41"/>
      <c r="K52" s="41"/>
      <c r="L52" s="41"/>
      <c r="M52" s="42"/>
      <c r="N52" s="42"/>
      <c r="O52" s="42"/>
      <c r="P52" s="42"/>
      <c r="Q52" s="42"/>
      <c r="R52" s="43"/>
      <c r="S52" s="43"/>
      <c r="T52" s="43"/>
      <c r="U52" s="43"/>
      <c r="V52" s="43"/>
      <c r="W52" s="43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8"/>
      <c r="AL52" s="48"/>
      <c r="AM52" s="48"/>
      <c r="AN52" s="48"/>
      <c r="AO52" s="48"/>
      <c r="AQ52" s="54"/>
      <c r="AR52" s="54"/>
      <c r="AS52" s="54"/>
      <c r="AT52" s="54"/>
      <c r="AU52" s="54"/>
      <c r="AV52" s="54"/>
      <c r="AW52" s="61"/>
      <c r="AX52" s="61"/>
      <c r="AY52" s="61"/>
      <c r="AZ52" s="61"/>
      <c r="BA52" s="61"/>
      <c r="BB52" s="65"/>
      <c r="BC52" s="65"/>
      <c r="BD52" s="65"/>
      <c r="BE52" s="65"/>
      <c r="BF52" s="65"/>
      <c r="BG52" s="65"/>
      <c r="BH52" s="61"/>
      <c r="BI52" s="1"/>
      <c r="BJ52" s="1"/>
      <c r="BK52" s="19"/>
      <c r="BL52" s="11" t="s">
        <v>130</v>
      </c>
      <c r="BM52" s="12">
        <f>56.37</f>
        <v>56.37</v>
      </c>
      <c r="BN52" s="60"/>
    </row>
    <row r="53" spans="1:66" ht="15">
      <c r="A53" s="34" t="s">
        <v>154</v>
      </c>
      <c r="B53" s="34" t="s">
        <v>25</v>
      </c>
      <c r="C53" s="35">
        <v>0.039699074074074074</v>
      </c>
      <c r="D53" s="9">
        <v>49.21</v>
      </c>
      <c r="E53" s="9" t="s">
        <v>52</v>
      </c>
      <c r="F53" s="41"/>
      <c r="G53" s="41"/>
      <c r="H53" s="41"/>
      <c r="I53" s="41"/>
      <c r="J53" s="41"/>
      <c r="K53" s="41"/>
      <c r="L53" s="41"/>
      <c r="M53" s="42"/>
      <c r="N53" s="42"/>
      <c r="O53" s="42"/>
      <c r="P53" s="42"/>
      <c r="Q53" s="42"/>
      <c r="R53" s="43"/>
      <c r="S53" s="43"/>
      <c r="T53" s="43"/>
      <c r="U53" s="43"/>
      <c r="V53" s="43"/>
      <c r="W53" s="43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8"/>
      <c r="AL53" s="48"/>
      <c r="AM53" s="48"/>
      <c r="AN53" s="48"/>
      <c r="AO53" s="48"/>
      <c r="AQ53" s="54"/>
      <c r="AR53" s="54"/>
      <c r="AS53" s="54"/>
      <c r="AT53" s="54"/>
      <c r="AU53" s="54"/>
      <c r="AV53" s="54"/>
      <c r="AW53" s="61"/>
      <c r="AX53" s="61"/>
      <c r="AY53" s="61"/>
      <c r="AZ53" s="61"/>
      <c r="BA53" s="61"/>
      <c r="BB53" s="65"/>
      <c r="BC53" s="65"/>
      <c r="BD53" s="65"/>
      <c r="BE53" s="65"/>
      <c r="BF53" s="65"/>
      <c r="BG53" s="65"/>
      <c r="BH53" s="61"/>
      <c r="BI53" s="20" t="s">
        <v>0</v>
      </c>
      <c r="BJ53" s="20" t="s">
        <v>5</v>
      </c>
      <c r="BK53" s="19"/>
      <c r="BL53" s="9" t="s">
        <v>132</v>
      </c>
      <c r="BM53" s="13">
        <f>53.46</f>
        <v>53.46</v>
      </c>
      <c r="BN53" s="60"/>
    </row>
    <row r="54" spans="1:66" ht="15">
      <c r="A54" s="34" t="s">
        <v>167</v>
      </c>
      <c r="B54" s="34" t="s">
        <v>120</v>
      </c>
      <c r="C54" s="35">
        <v>0.04017361111111111</v>
      </c>
      <c r="D54" s="9">
        <v>48.29</v>
      </c>
      <c r="E54" s="9" t="s">
        <v>52</v>
      </c>
      <c r="F54" s="41"/>
      <c r="G54" s="41"/>
      <c r="H54" s="41"/>
      <c r="I54" s="41"/>
      <c r="J54" s="41"/>
      <c r="K54" s="41"/>
      <c r="L54" s="41"/>
      <c r="M54" s="42"/>
      <c r="N54" s="42"/>
      <c r="O54" s="42"/>
      <c r="P54" s="42"/>
      <c r="Q54" s="42"/>
      <c r="R54" s="43"/>
      <c r="S54" s="43"/>
      <c r="T54" s="43"/>
      <c r="U54" s="43"/>
      <c r="V54" s="43"/>
      <c r="W54" s="43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8"/>
      <c r="AL54" s="48"/>
      <c r="AM54" s="48"/>
      <c r="AN54" s="48"/>
      <c r="AO54" s="48"/>
      <c r="AQ54" s="54"/>
      <c r="AR54" s="54"/>
      <c r="AS54" s="54"/>
      <c r="AT54" s="54"/>
      <c r="AU54" s="54"/>
      <c r="AV54" s="54"/>
      <c r="AW54" s="61"/>
      <c r="AX54" s="61"/>
      <c r="AY54" s="61"/>
      <c r="AZ54" s="61"/>
      <c r="BA54" s="61"/>
      <c r="BB54" s="65"/>
      <c r="BC54" s="65"/>
      <c r="BD54" s="65"/>
      <c r="BE54" s="65"/>
      <c r="BF54" s="65"/>
      <c r="BG54" s="65"/>
      <c r="BH54" s="61"/>
      <c r="BI54" s="65"/>
      <c r="BJ54" s="65"/>
      <c r="BK54" s="65"/>
      <c r="BL54" s="65"/>
      <c r="BM54" s="65"/>
      <c r="BN54" s="60"/>
    </row>
    <row r="55" spans="1:66" ht="15">
      <c r="A55" s="34" t="s">
        <v>168</v>
      </c>
      <c r="B55" s="34" t="s">
        <v>115</v>
      </c>
      <c r="C55" s="35">
        <v>0.04133101851851852</v>
      </c>
      <c r="D55" s="9">
        <v>48.28</v>
      </c>
      <c r="E55" s="9" t="s">
        <v>49</v>
      </c>
      <c r="F55" s="41"/>
      <c r="G55" s="41"/>
      <c r="H55" s="41"/>
      <c r="I55" s="41"/>
      <c r="J55" s="41"/>
      <c r="K55" s="41"/>
      <c r="L55" s="41"/>
      <c r="M55" s="42"/>
      <c r="N55" s="42"/>
      <c r="O55" s="42"/>
      <c r="P55" s="42"/>
      <c r="Q55" s="42"/>
      <c r="R55" s="43"/>
      <c r="S55" s="43"/>
      <c r="T55" s="43"/>
      <c r="U55" s="43"/>
      <c r="V55" s="43"/>
      <c r="W55" s="43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8"/>
      <c r="AL55" s="48"/>
      <c r="AM55" s="48"/>
      <c r="AN55" s="48"/>
      <c r="AO55" s="48"/>
      <c r="AQ55" s="54"/>
      <c r="AR55" s="54"/>
      <c r="AS55" s="54"/>
      <c r="AT55" s="54"/>
      <c r="AU55" s="54"/>
      <c r="AV55" s="54"/>
      <c r="AW55" s="61"/>
      <c r="AX55" s="61"/>
      <c r="AY55" s="61"/>
      <c r="AZ55" s="61"/>
      <c r="BA55" s="61"/>
      <c r="BB55" s="65"/>
      <c r="BC55" s="65"/>
      <c r="BD55" s="65"/>
      <c r="BE55" s="65"/>
      <c r="BF55" s="65"/>
      <c r="BG55" s="65"/>
      <c r="BH55" s="61"/>
      <c r="BI55" s="9" t="s">
        <v>30</v>
      </c>
      <c r="BJ55" s="13">
        <f>57.28+58.47+58.51+56.37</f>
        <v>230.63</v>
      </c>
      <c r="BK55" s="65"/>
      <c r="BL55" s="9" t="s">
        <v>27</v>
      </c>
      <c r="BM55" s="10">
        <f>60.67</f>
        <v>60.67</v>
      </c>
      <c r="BN55" s="60"/>
    </row>
    <row r="56" spans="1:66" ht="15">
      <c r="A56" s="34" t="s">
        <v>169</v>
      </c>
      <c r="B56" s="34" t="s">
        <v>83</v>
      </c>
      <c r="C56" s="36">
        <v>0.042083333333333334</v>
      </c>
      <c r="D56" s="9">
        <v>46.42</v>
      </c>
      <c r="E56" s="9" t="s">
        <v>52</v>
      </c>
      <c r="F56" s="41"/>
      <c r="G56" s="41"/>
      <c r="H56" s="41"/>
      <c r="I56" s="41"/>
      <c r="J56" s="41"/>
      <c r="K56" s="41"/>
      <c r="L56" s="41"/>
      <c r="M56" s="42"/>
      <c r="N56" s="42"/>
      <c r="O56" s="42"/>
      <c r="P56" s="42"/>
      <c r="Q56" s="42"/>
      <c r="R56" s="43"/>
      <c r="S56" s="43"/>
      <c r="T56" s="43"/>
      <c r="U56" s="43"/>
      <c r="V56" s="43"/>
      <c r="W56" s="43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8"/>
      <c r="AL56" s="48"/>
      <c r="AM56" s="48"/>
      <c r="AN56" s="48"/>
      <c r="AO56" s="48"/>
      <c r="AQ56" s="54"/>
      <c r="AR56" s="54"/>
      <c r="AS56" s="54"/>
      <c r="AT56" s="54"/>
      <c r="AU56" s="54"/>
      <c r="AV56" s="54"/>
      <c r="AW56" s="61"/>
      <c r="AX56" s="61"/>
      <c r="AY56" s="61"/>
      <c r="AZ56" s="61"/>
      <c r="BA56" s="61"/>
      <c r="BB56" s="65"/>
      <c r="BC56" s="65"/>
      <c r="BD56" s="65"/>
      <c r="BE56" s="65"/>
      <c r="BF56" s="65"/>
      <c r="BG56" s="65"/>
      <c r="BH56" s="61"/>
      <c r="BI56" s="9" t="s">
        <v>126</v>
      </c>
      <c r="BJ56" s="10">
        <f>68.01+67.81+78.39+69.15</f>
        <v>283.36</v>
      </c>
      <c r="BK56" s="65"/>
      <c r="BL56" s="9" t="s">
        <v>303</v>
      </c>
      <c r="BM56" s="9">
        <f>57.15</f>
        <v>57.15</v>
      </c>
      <c r="BN56" s="60"/>
    </row>
    <row r="57" spans="1:66" ht="15">
      <c r="A57" s="34" t="s">
        <v>170</v>
      </c>
      <c r="B57" s="34" t="s">
        <v>81</v>
      </c>
      <c r="C57" s="36">
        <v>0.04405092592592593</v>
      </c>
      <c r="D57" s="9">
        <v>51.16</v>
      </c>
      <c r="E57" s="9" t="s">
        <v>33</v>
      </c>
      <c r="F57" s="41"/>
      <c r="G57" s="41"/>
      <c r="H57" s="41"/>
      <c r="I57" s="41"/>
      <c r="J57" s="41"/>
      <c r="K57" s="41"/>
      <c r="L57" s="41"/>
      <c r="M57" s="42"/>
      <c r="N57" s="42"/>
      <c r="O57" s="42"/>
      <c r="P57" s="42"/>
      <c r="Q57" s="42"/>
      <c r="R57" s="43"/>
      <c r="S57" s="43"/>
      <c r="T57" s="43"/>
      <c r="U57" s="43"/>
      <c r="V57" s="43"/>
      <c r="W57" s="43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8"/>
      <c r="AL57" s="48"/>
      <c r="AM57" s="48"/>
      <c r="AN57" s="48"/>
      <c r="AO57" s="48"/>
      <c r="AQ57" s="54"/>
      <c r="AR57" s="54"/>
      <c r="AS57" s="54"/>
      <c r="AT57" s="54"/>
      <c r="AU57" s="54"/>
      <c r="AV57" s="54"/>
      <c r="AW57" s="61"/>
      <c r="AX57" s="61"/>
      <c r="AY57" s="61"/>
      <c r="AZ57" s="61"/>
      <c r="BA57" s="61"/>
      <c r="BB57" s="65"/>
      <c r="BC57" s="65"/>
      <c r="BD57" s="65"/>
      <c r="BE57" s="65"/>
      <c r="BF57" s="65"/>
      <c r="BG57" s="65"/>
      <c r="BH57" s="61"/>
      <c r="BI57" s="9" t="s">
        <v>51</v>
      </c>
      <c r="BJ57" s="10">
        <f>61.5+59.74+59.14+60.58</f>
        <v>240.95999999999998</v>
      </c>
      <c r="BK57" s="65"/>
      <c r="BL57" s="9" t="s">
        <v>312</v>
      </c>
      <c r="BM57" s="9">
        <f>50.35</f>
        <v>50.35</v>
      </c>
      <c r="BN57" s="60"/>
    </row>
    <row r="58" spans="1:66" ht="15">
      <c r="A58" s="34" t="s">
        <v>171</v>
      </c>
      <c r="B58" s="34" t="s">
        <v>82</v>
      </c>
      <c r="C58" s="36">
        <v>0.04417824074074075</v>
      </c>
      <c r="D58" s="9">
        <v>48.62</v>
      </c>
      <c r="E58" s="9" t="s">
        <v>57</v>
      </c>
      <c r="F58" s="41"/>
      <c r="G58" s="41"/>
      <c r="H58" s="41"/>
      <c r="I58" s="41"/>
      <c r="J58" s="41"/>
      <c r="K58" s="41"/>
      <c r="L58" s="41"/>
      <c r="M58" s="42"/>
      <c r="N58" s="42"/>
      <c r="O58" s="42"/>
      <c r="P58" s="42"/>
      <c r="Q58" s="42"/>
      <c r="R58" s="43"/>
      <c r="S58" s="43"/>
      <c r="T58" s="43"/>
      <c r="U58" s="43"/>
      <c r="V58" s="43"/>
      <c r="W58" s="43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8"/>
      <c r="AL58" s="48"/>
      <c r="AM58" s="48"/>
      <c r="AN58" s="48"/>
      <c r="AO58" s="48"/>
      <c r="AQ58" s="54"/>
      <c r="AR58" s="54"/>
      <c r="AS58" s="54"/>
      <c r="AT58" s="54"/>
      <c r="AU58" s="54"/>
      <c r="AV58" s="54"/>
      <c r="AW58" s="61"/>
      <c r="AX58" s="61"/>
      <c r="AY58" s="61"/>
      <c r="AZ58" s="61"/>
      <c r="BA58" s="61"/>
      <c r="BB58" s="65"/>
      <c r="BC58" s="65"/>
      <c r="BD58" s="65"/>
      <c r="BE58" s="65"/>
      <c r="BF58" s="65"/>
      <c r="BG58" s="65"/>
      <c r="BH58" s="61"/>
      <c r="BI58" s="65"/>
      <c r="BJ58" s="65"/>
      <c r="BK58" s="65"/>
      <c r="BL58" s="9" t="s">
        <v>120</v>
      </c>
      <c r="BM58" s="9">
        <f>48.29</f>
        <v>48.29</v>
      </c>
      <c r="BN58" s="60"/>
    </row>
    <row r="59" spans="1:66" ht="15">
      <c r="A59" s="34" t="s">
        <v>172</v>
      </c>
      <c r="B59" s="34" t="s">
        <v>155</v>
      </c>
      <c r="C59" s="36">
        <v>0.04646990740740741</v>
      </c>
      <c r="D59" s="9">
        <v>41.44</v>
      </c>
      <c r="E59" s="9" t="s">
        <v>46</v>
      </c>
      <c r="F59" s="41"/>
      <c r="G59" s="41"/>
      <c r="H59" s="41"/>
      <c r="I59" s="41"/>
      <c r="J59" s="41"/>
      <c r="K59" s="41"/>
      <c r="L59" s="41"/>
      <c r="M59" s="42"/>
      <c r="N59" s="42"/>
      <c r="O59" s="42"/>
      <c r="P59" s="42"/>
      <c r="Q59" s="42"/>
      <c r="R59" s="43"/>
      <c r="S59" s="43"/>
      <c r="T59" s="43"/>
      <c r="U59" s="43"/>
      <c r="V59" s="43"/>
      <c r="W59" s="43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8"/>
      <c r="AL59" s="48"/>
      <c r="AM59" s="48"/>
      <c r="AN59" s="48"/>
      <c r="AO59" s="48"/>
      <c r="AQ59" s="54"/>
      <c r="AR59" s="54"/>
      <c r="AS59" s="54"/>
      <c r="AT59" s="54"/>
      <c r="AU59" s="54"/>
      <c r="AV59" s="54"/>
      <c r="AW59" s="61"/>
      <c r="AX59" s="61"/>
      <c r="AY59" s="61"/>
      <c r="AZ59" s="61"/>
      <c r="BA59" s="61"/>
      <c r="BB59" s="65"/>
      <c r="BC59" s="65"/>
      <c r="BD59" s="65"/>
      <c r="BE59" s="65"/>
      <c r="BF59" s="65"/>
      <c r="BG59" s="65"/>
      <c r="BH59" s="61"/>
      <c r="BI59" s="65"/>
      <c r="BJ59" s="65"/>
      <c r="BK59" s="65"/>
      <c r="BL59" s="9" t="s">
        <v>98</v>
      </c>
      <c r="BM59" s="9">
        <f>42.23</f>
        <v>42.23</v>
      </c>
      <c r="BN59" s="60"/>
    </row>
    <row r="60" spans="1:66" ht="15">
      <c r="A60" s="34" t="s">
        <v>173</v>
      </c>
      <c r="B60" s="34" t="s">
        <v>62</v>
      </c>
      <c r="C60" s="36">
        <v>0.04652777777777778</v>
      </c>
      <c r="D60" s="9">
        <v>47.84</v>
      </c>
      <c r="E60" s="9" t="s">
        <v>33</v>
      </c>
      <c r="F60" s="41"/>
      <c r="G60" s="41"/>
      <c r="H60" s="41"/>
      <c r="I60" s="41"/>
      <c r="J60" s="41"/>
      <c r="K60" s="41"/>
      <c r="L60" s="41"/>
      <c r="M60" s="42"/>
      <c r="N60" s="42"/>
      <c r="O60" s="42"/>
      <c r="P60" s="42"/>
      <c r="Q60" s="42"/>
      <c r="R60" s="43"/>
      <c r="S60" s="43"/>
      <c r="T60" s="43"/>
      <c r="U60" s="43"/>
      <c r="V60" s="43"/>
      <c r="W60" s="43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8"/>
      <c r="AL60" s="48"/>
      <c r="AM60" s="48"/>
      <c r="AN60" s="48"/>
      <c r="AO60" s="48"/>
      <c r="AQ60" s="54"/>
      <c r="AR60" s="54"/>
      <c r="AS60" s="54"/>
      <c r="AT60" s="54"/>
      <c r="AU60" s="54"/>
      <c r="AV60" s="54"/>
      <c r="AW60" s="61"/>
      <c r="AX60" s="61"/>
      <c r="AY60" s="61"/>
      <c r="AZ60" s="61"/>
      <c r="BA60" s="61"/>
      <c r="BB60" s="65"/>
      <c r="BC60" s="65"/>
      <c r="BD60" s="65"/>
      <c r="BE60" s="65"/>
      <c r="BF60" s="65"/>
      <c r="BG60" s="65"/>
      <c r="BH60" s="61"/>
      <c r="BI60" s="65"/>
      <c r="BJ60" s="65"/>
      <c r="BK60" s="65"/>
      <c r="BL60" s="9" t="s">
        <v>155</v>
      </c>
      <c r="BM60" s="9">
        <f>41.44</f>
        <v>41.44</v>
      </c>
      <c r="BN60" s="60"/>
    </row>
    <row r="61" spans="1:66" ht="15">
      <c r="A61" s="34" t="s">
        <v>100</v>
      </c>
      <c r="B61" s="34" t="s">
        <v>98</v>
      </c>
      <c r="C61" s="36">
        <v>0.047245370370370375</v>
      </c>
      <c r="D61" s="9">
        <v>42.23</v>
      </c>
      <c r="E61" s="9" t="s">
        <v>49</v>
      </c>
      <c r="F61" s="41"/>
      <c r="G61" s="41"/>
      <c r="H61" s="41"/>
      <c r="I61" s="41"/>
      <c r="J61" s="41"/>
      <c r="K61" s="41"/>
      <c r="L61" s="41"/>
      <c r="M61" s="42"/>
      <c r="N61" s="42"/>
      <c r="O61" s="42"/>
      <c r="P61" s="42"/>
      <c r="Q61" s="42"/>
      <c r="R61" s="43"/>
      <c r="S61" s="43"/>
      <c r="T61" s="43"/>
      <c r="U61" s="43"/>
      <c r="V61" s="43"/>
      <c r="W61" s="43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BI61" s="60"/>
      <c r="BJ61" s="60"/>
      <c r="BK61" s="60"/>
      <c r="BL61" s="60"/>
      <c r="BM61" s="60"/>
      <c r="BN61" s="60"/>
    </row>
    <row r="62" spans="1:66" ht="15">
      <c r="A62" s="34" t="s">
        <v>174</v>
      </c>
      <c r="B62" s="34" t="s">
        <v>61</v>
      </c>
      <c r="C62" s="36">
        <v>0.0509375</v>
      </c>
      <c r="D62" s="9">
        <v>40.81</v>
      </c>
      <c r="E62" s="9" t="s">
        <v>57</v>
      </c>
      <c r="F62" s="41"/>
      <c r="G62" s="41"/>
      <c r="H62" s="41"/>
      <c r="I62" s="41"/>
      <c r="J62" s="41"/>
      <c r="K62" s="41"/>
      <c r="L62" s="41"/>
      <c r="M62" s="42"/>
      <c r="N62" s="42"/>
      <c r="O62" s="42"/>
      <c r="P62" s="42"/>
      <c r="Q62" s="42"/>
      <c r="R62" s="43"/>
      <c r="S62" s="43"/>
      <c r="T62" s="43"/>
      <c r="U62" s="43"/>
      <c r="V62" s="43"/>
      <c r="W62" s="43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BI62" s="60"/>
      <c r="BJ62" s="60"/>
      <c r="BK62" s="60"/>
      <c r="BL62" s="60"/>
      <c r="BM62" s="60"/>
      <c r="BN62" s="60"/>
    </row>
    <row r="63" spans="31:66" ht="15">
      <c r="AE63" s="47"/>
      <c r="AF63" s="47"/>
      <c r="AG63" s="47"/>
      <c r="AH63" s="47"/>
      <c r="AI63" s="47"/>
      <c r="AJ63" s="47"/>
      <c r="BI63" s="60"/>
      <c r="BJ63" s="60"/>
      <c r="BK63" s="60"/>
      <c r="BL63" s="60"/>
      <c r="BM63" s="60"/>
      <c r="BN63" s="60"/>
    </row>
    <row r="64" spans="31:66" ht="15">
      <c r="AE64" s="47"/>
      <c r="AF64" s="47"/>
      <c r="AG64" s="47"/>
      <c r="AH64" s="47"/>
      <c r="AI64" s="47"/>
      <c r="AJ64" s="47"/>
      <c r="BI64" s="60"/>
      <c r="BJ64" s="60"/>
      <c r="BK64" s="60"/>
      <c r="BL64" s="60"/>
      <c r="BM64" s="60"/>
      <c r="BN64" s="60"/>
    </row>
    <row r="65" spans="31:66" ht="15">
      <c r="AE65" s="47"/>
      <c r="AF65" s="47"/>
      <c r="AG65" s="47"/>
      <c r="AH65" s="47"/>
      <c r="AI65" s="47"/>
      <c r="AJ65" s="47"/>
      <c r="BI65" s="60"/>
      <c r="BJ65" s="60"/>
      <c r="BK65" s="60"/>
      <c r="BL65" s="60"/>
      <c r="BM65" s="60"/>
      <c r="BN65" s="60"/>
    </row>
    <row r="66" spans="61:66" ht="15">
      <c r="BI66" s="60"/>
      <c r="BJ66" s="60"/>
      <c r="BK66" s="60"/>
      <c r="BL66" s="60"/>
      <c r="BM66" s="60"/>
      <c r="BN66" s="60"/>
    </row>
    <row r="67" spans="61:66" ht="15">
      <c r="BI67" s="60"/>
      <c r="BJ67" s="60"/>
      <c r="BK67" s="60"/>
      <c r="BL67" s="60"/>
      <c r="BM67" s="60"/>
      <c r="BN67" s="60"/>
    </row>
  </sheetData>
  <mergeCells count="29">
    <mergeCell ref="BI51:BJ51"/>
    <mergeCell ref="BI19:BJ19"/>
    <mergeCell ref="BL24:BM24"/>
    <mergeCell ref="BI33:BJ33"/>
    <mergeCell ref="BI43:BJ43"/>
    <mergeCell ref="BL45:BM45"/>
    <mergeCell ref="AQ1:AU1"/>
    <mergeCell ref="BI1:BJ1"/>
    <mergeCell ref="AQ3:AU3"/>
    <mergeCell ref="BI3:BJ3"/>
    <mergeCell ref="BL3:BM3"/>
    <mergeCell ref="BC1:BG1"/>
    <mergeCell ref="BC3:BG3"/>
    <mergeCell ref="AK1:AO1"/>
    <mergeCell ref="AK3:AO3"/>
    <mergeCell ref="AW1:BA1"/>
    <mergeCell ref="AW3:BA3"/>
    <mergeCell ref="A1:E1"/>
    <mergeCell ref="G1:K1"/>
    <mergeCell ref="A3:E3"/>
    <mergeCell ref="G3:K3"/>
    <mergeCell ref="M1:Q1"/>
    <mergeCell ref="M3:Q3"/>
    <mergeCell ref="S1:W1"/>
    <mergeCell ref="S3:W3"/>
    <mergeCell ref="Y1:AC1"/>
    <mergeCell ref="Y3:AC3"/>
    <mergeCell ref="AE1:AI1"/>
    <mergeCell ref="AE3:A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 topLeftCell="A19">
      <selection activeCell="N39" sqref="N39"/>
    </sheetView>
  </sheetViews>
  <sheetFormatPr defaultColWidth="9.140625" defaultRowHeight="15"/>
  <cols>
    <col min="1" max="1" width="19.8515625" style="0" customWidth="1"/>
    <col min="3" max="3" width="5.7109375" style="0" customWidth="1"/>
    <col min="4" max="4" width="3.7109375" style="0" customWidth="1"/>
    <col min="5" max="6" width="5.7109375" style="0" customWidth="1"/>
    <col min="7" max="7" width="3.7109375" style="0" customWidth="1"/>
    <col min="8" max="8" width="19.8515625" style="0" customWidth="1"/>
    <col min="10" max="10" width="5.7109375" style="0" customWidth="1"/>
  </cols>
  <sheetData>
    <row r="1" spans="1:10" ht="15.75" thickBot="1">
      <c r="A1" s="68" t="s">
        <v>175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thickTop="1">
      <c r="A3" s="82" t="s">
        <v>0</v>
      </c>
      <c r="B3" s="85" t="s">
        <v>1</v>
      </c>
      <c r="C3" s="88" t="s">
        <v>2</v>
      </c>
      <c r="D3" s="3"/>
      <c r="E3" s="3"/>
      <c r="F3" s="3"/>
      <c r="G3" s="3"/>
      <c r="H3" s="82" t="s">
        <v>0</v>
      </c>
      <c r="I3" s="85" t="s">
        <v>1</v>
      </c>
      <c r="J3" s="88" t="s">
        <v>2</v>
      </c>
    </row>
    <row r="4" spans="1:10" ht="15">
      <c r="A4" s="83"/>
      <c r="B4" s="86"/>
      <c r="C4" s="89"/>
      <c r="D4" s="3"/>
      <c r="E4" s="3"/>
      <c r="F4" s="3"/>
      <c r="G4" s="3"/>
      <c r="H4" s="83"/>
      <c r="I4" s="86"/>
      <c r="J4" s="89"/>
    </row>
    <row r="5" spans="1:10" ht="15.75" thickBot="1">
      <c r="A5" s="84"/>
      <c r="B5" s="87"/>
      <c r="C5" s="90"/>
      <c r="D5" s="3"/>
      <c r="E5" s="3"/>
      <c r="F5" s="3"/>
      <c r="G5" s="3"/>
      <c r="H5" s="84"/>
      <c r="I5" s="87"/>
      <c r="J5" s="90"/>
    </row>
    <row r="6" spans="1:10" ht="15.75" thickTop="1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0" ht="15">
      <c r="A7" s="9" t="s">
        <v>119</v>
      </c>
      <c r="B7" s="10">
        <f>46.27+42.62+45.47+42.93+48+50.14+52.34+46.47</f>
        <v>374.24</v>
      </c>
      <c r="C7" s="9">
        <v>10</v>
      </c>
      <c r="D7" s="65"/>
      <c r="E7" s="65"/>
      <c r="F7" s="65"/>
      <c r="G7" s="65"/>
      <c r="H7" s="9" t="s">
        <v>254</v>
      </c>
      <c r="I7" s="9">
        <f>72.39+87.93+81.07</f>
        <v>241.39</v>
      </c>
      <c r="J7" s="9">
        <v>3</v>
      </c>
    </row>
    <row r="8" spans="1:10" ht="15">
      <c r="A8" s="65"/>
      <c r="B8" s="65"/>
      <c r="C8" s="65"/>
      <c r="D8" s="65"/>
      <c r="E8" s="65"/>
      <c r="F8" s="65"/>
      <c r="G8" s="65"/>
      <c r="H8" s="9" t="s">
        <v>21</v>
      </c>
      <c r="I8" s="10">
        <f>65.43+67.36+73.41</f>
        <v>206.20000000000002</v>
      </c>
      <c r="J8" s="9">
        <v>3</v>
      </c>
    </row>
    <row r="9" spans="1:10" ht="15">
      <c r="A9" s="9" t="s">
        <v>143</v>
      </c>
      <c r="B9" s="12">
        <f>46.45+47.38+48.99+46.68+53.93+56.11+57.41+53.33</f>
        <v>410.28000000000003</v>
      </c>
      <c r="C9" s="9">
        <v>9</v>
      </c>
      <c r="D9" s="65"/>
      <c r="E9" s="65"/>
      <c r="F9" s="65"/>
      <c r="G9" s="65"/>
      <c r="H9" s="9" t="s">
        <v>9</v>
      </c>
      <c r="I9" s="13">
        <f>65.74+63.39+63.94</f>
        <v>193.07</v>
      </c>
      <c r="J9" s="9">
        <v>3</v>
      </c>
    </row>
    <row r="10" spans="1:10" ht="15">
      <c r="A10" s="9" t="s">
        <v>148</v>
      </c>
      <c r="B10" s="10">
        <f>44.93+44.02+48.35+44.61+49.78+52.97+53.42+44.38</f>
        <v>382.46000000000004</v>
      </c>
      <c r="C10" s="9">
        <v>9</v>
      </c>
      <c r="D10" s="65"/>
      <c r="E10" s="65"/>
      <c r="F10" s="65"/>
      <c r="G10" s="65"/>
      <c r="H10" s="9" t="s">
        <v>73</v>
      </c>
      <c r="I10" s="8">
        <f>63.77+62.5+63.53</f>
        <v>189.8</v>
      </c>
      <c r="J10" s="9">
        <v>3</v>
      </c>
    </row>
    <row r="11" spans="1:10" ht="15">
      <c r="A11" s="65"/>
      <c r="B11" s="65"/>
      <c r="C11" s="65"/>
      <c r="D11" s="65"/>
      <c r="E11" s="65"/>
      <c r="F11" s="65"/>
      <c r="G11" s="65"/>
      <c r="H11" s="9" t="s">
        <v>109</v>
      </c>
      <c r="I11" s="13">
        <f>63.79+57.14+67.76</f>
        <v>188.69</v>
      </c>
      <c r="J11" s="9">
        <v>3</v>
      </c>
    </row>
    <row r="12" spans="1:10" ht="15">
      <c r="A12" s="11" t="s">
        <v>79</v>
      </c>
      <c r="B12" s="12">
        <f>56.73+57.66+54.14+61.6+67.25+65.3+52.79+61.5</f>
        <v>476.97</v>
      </c>
      <c r="C12" s="9">
        <v>8</v>
      </c>
      <c r="D12" s="65"/>
      <c r="E12" s="65"/>
      <c r="F12" s="65"/>
      <c r="G12" s="65"/>
      <c r="H12" s="9" t="s">
        <v>19</v>
      </c>
      <c r="I12" s="10">
        <f>58.75+59.27+70.05</f>
        <v>188.07</v>
      </c>
      <c r="J12" s="9">
        <v>3</v>
      </c>
    </row>
    <row r="13" spans="1:10" ht="15">
      <c r="A13" s="9" t="s">
        <v>91</v>
      </c>
      <c r="B13" s="10">
        <f>53.55+59.08+59.2+54.02+64.9+65.06+53.74+61.91</f>
        <v>471.46000000000004</v>
      </c>
      <c r="C13" s="9">
        <v>8</v>
      </c>
      <c r="D13" s="65"/>
      <c r="E13" s="65"/>
      <c r="F13" s="65"/>
      <c r="G13" s="65"/>
      <c r="H13" s="9" t="s">
        <v>11</v>
      </c>
      <c r="I13" s="10">
        <f>57.09+59.06+57.91</f>
        <v>174.06</v>
      </c>
      <c r="J13" s="9">
        <v>3</v>
      </c>
    </row>
    <row r="14" spans="1:10" ht="15">
      <c r="A14" s="9" t="s">
        <v>92</v>
      </c>
      <c r="B14" s="12">
        <f>54.3+55.96+56+61.11+59.44+65.42+52.26+60.87</f>
        <v>465.36</v>
      </c>
      <c r="C14" s="9">
        <v>8</v>
      </c>
      <c r="D14" s="65"/>
      <c r="E14" s="65"/>
      <c r="F14" s="65"/>
      <c r="G14" s="65"/>
      <c r="H14" s="9" t="s">
        <v>131</v>
      </c>
      <c r="I14" s="13">
        <f>56.32+56.62+58.08</f>
        <v>171.01999999999998</v>
      </c>
      <c r="J14" s="9">
        <v>3</v>
      </c>
    </row>
    <row r="15" spans="1:10" ht="15">
      <c r="A15" s="9" t="s">
        <v>97</v>
      </c>
      <c r="B15" s="13">
        <f>57.63+59.01+58.14+52.83+59.53+60.74+63.81+49.25</f>
        <v>460.94</v>
      </c>
      <c r="C15" s="9">
        <v>8</v>
      </c>
      <c r="D15" s="65"/>
      <c r="E15" s="65"/>
      <c r="F15" s="65"/>
      <c r="G15" s="65"/>
      <c r="H15" s="9" t="s">
        <v>26</v>
      </c>
      <c r="I15" s="10">
        <f>55.15+56.63+58.21</f>
        <v>169.99</v>
      </c>
      <c r="J15" s="9">
        <v>3</v>
      </c>
    </row>
    <row r="16" spans="1:10" ht="15">
      <c r="A16" s="9" t="s">
        <v>115</v>
      </c>
      <c r="B16" s="10">
        <f>48.28+56.95+48.07+54.11+57.89+44.86+57.51+59.51</f>
        <v>427.18</v>
      </c>
      <c r="C16" s="9">
        <v>8</v>
      </c>
      <c r="D16" s="65"/>
      <c r="E16" s="65"/>
      <c r="F16" s="65"/>
      <c r="G16" s="65"/>
      <c r="H16" s="10" t="s">
        <v>83</v>
      </c>
      <c r="I16" s="10">
        <f>46.42+50.55+52.01</f>
        <v>148.98</v>
      </c>
      <c r="J16" s="9">
        <v>3</v>
      </c>
    </row>
    <row r="17" spans="1:10" ht="15">
      <c r="A17" s="10" t="s">
        <v>82</v>
      </c>
      <c r="B17" s="10">
        <f>48.62+56.36+56.14+51.48+54.46+56.01+45.27+55.05</f>
        <v>423.39</v>
      </c>
      <c r="C17" s="9">
        <v>8</v>
      </c>
      <c r="D17" s="65"/>
      <c r="E17" s="65"/>
      <c r="F17" s="65"/>
      <c r="G17" s="65"/>
      <c r="H17" s="9" t="s">
        <v>20</v>
      </c>
      <c r="I17" s="10">
        <f>50.91+50.71+42.97</f>
        <v>144.59</v>
      </c>
      <c r="J17" s="9">
        <v>3</v>
      </c>
    </row>
    <row r="18" spans="1:10" ht="15">
      <c r="A18" s="9" t="s">
        <v>24</v>
      </c>
      <c r="B18" s="10">
        <f>47.87+44.92+49+51.94+60.24+44.96+55.27+58.19</f>
        <v>412.39</v>
      </c>
      <c r="C18" s="9">
        <v>8</v>
      </c>
      <c r="D18" s="65"/>
      <c r="E18" s="65"/>
      <c r="F18" s="65"/>
      <c r="G18" s="65"/>
      <c r="H18" s="65"/>
      <c r="I18" s="65"/>
      <c r="J18" s="65"/>
    </row>
    <row r="19" spans="1:10" ht="15">
      <c r="A19" s="65"/>
      <c r="B19" s="65"/>
      <c r="C19" s="65"/>
      <c r="D19" s="65"/>
      <c r="E19" s="65"/>
      <c r="F19" s="65"/>
      <c r="G19" s="65"/>
      <c r="H19" s="9" t="s">
        <v>137</v>
      </c>
      <c r="I19" s="10">
        <f>63.6+64.75</f>
        <v>128.35</v>
      </c>
      <c r="J19" s="9">
        <v>2</v>
      </c>
    </row>
    <row r="20" spans="1:10" ht="15">
      <c r="A20" s="9" t="s">
        <v>65</v>
      </c>
      <c r="B20" s="12">
        <f>71.89+72.58+71.94+73.08+78.69+69.18+74.66</f>
        <v>512.02</v>
      </c>
      <c r="C20" s="9">
        <v>7</v>
      </c>
      <c r="D20" s="65"/>
      <c r="E20" s="65"/>
      <c r="F20" s="65"/>
      <c r="G20" s="65"/>
      <c r="H20" s="9" t="s">
        <v>17</v>
      </c>
      <c r="I20" s="13">
        <f>61.77+62.46</f>
        <v>124.23</v>
      </c>
      <c r="J20" s="9">
        <v>2</v>
      </c>
    </row>
    <row r="21" spans="1:10" ht="15">
      <c r="A21" s="9" t="s">
        <v>7</v>
      </c>
      <c r="B21" s="13">
        <f>68.83+67.31+67.86+68.16+74.27+69.57+71.2</f>
        <v>487.19999999999993</v>
      </c>
      <c r="C21" s="9">
        <v>7</v>
      </c>
      <c r="D21" s="65"/>
      <c r="E21" s="65"/>
      <c r="F21" s="65"/>
      <c r="G21" s="65"/>
      <c r="H21" s="9" t="s">
        <v>127</v>
      </c>
      <c r="I21" s="12">
        <f>62.82+61.09</f>
        <v>123.91</v>
      </c>
      <c r="J21" s="9">
        <v>2</v>
      </c>
    </row>
    <row r="22" spans="1:10" ht="15">
      <c r="A22" s="9" t="s">
        <v>10</v>
      </c>
      <c r="B22" s="13">
        <f>61.67+59.62+62.12+59.78+72.52+73.46+68.36</f>
        <v>457.53</v>
      </c>
      <c r="C22" s="9">
        <v>7</v>
      </c>
      <c r="D22" s="65"/>
      <c r="E22" s="65"/>
      <c r="F22" s="65"/>
      <c r="G22" s="65"/>
      <c r="H22" s="9" t="s">
        <v>178</v>
      </c>
      <c r="I22" s="9">
        <f>62.86+59.67</f>
        <v>122.53</v>
      </c>
      <c r="J22" s="9">
        <v>2</v>
      </c>
    </row>
    <row r="23" spans="1:10" ht="15">
      <c r="A23" s="11" t="s">
        <v>139</v>
      </c>
      <c r="B23" s="12">
        <f>52.9+54.3+56.95+54.5+60.45+67.4+63.78</f>
        <v>410.28</v>
      </c>
      <c r="C23" s="9">
        <v>7</v>
      </c>
      <c r="D23" s="65"/>
      <c r="E23" s="65"/>
      <c r="F23" s="65"/>
      <c r="G23" s="65"/>
      <c r="H23" s="11" t="s">
        <v>18</v>
      </c>
      <c r="I23" s="12">
        <f>54.36+60.97</f>
        <v>115.33</v>
      </c>
      <c r="J23" s="9">
        <v>2</v>
      </c>
    </row>
    <row r="24" spans="1:10" ht="15">
      <c r="A24" s="10" t="s">
        <v>161</v>
      </c>
      <c r="B24" s="10">
        <f>53.91+55.27+55.25+48.96+56.37+59.29+54.6</f>
        <v>383.65000000000003</v>
      </c>
      <c r="C24" s="9">
        <v>7</v>
      </c>
      <c r="D24" s="65"/>
      <c r="E24" s="65"/>
      <c r="F24" s="65"/>
      <c r="G24" s="65"/>
      <c r="H24" s="10" t="s">
        <v>56</v>
      </c>
      <c r="I24" s="10">
        <f>55.64+55.88</f>
        <v>111.52000000000001</v>
      </c>
      <c r="J24" s="9">
        <v>2</v>
      </c>
    </row>
    <row r="25" spans="1:10" ht="15">
      <c r="A25" s="11" t="s">
        <v>216</v>
      </c>
      <c r="B25" s="12">
        <f>48.59+54.05+54.85+53.7+57+47.2+54.62</f>
        <v>370.01</v>
      </c>
      <c r="C25" s="9">
        <v>7</v>
      </c>
      <c r="D25" s="65"/>
      <c r="E25" s="65"/>
      <c r="F25" s="65"/>
      <c r="G25" s="65"/>
      <c r="H25" s="10" t="s">
        <v>81</v>
      </c>
      <c r="I25" s="10">
        <f>51.16+53.68</f>
        <v>104.84</v>
      </c>
      <c r="J25" s="9">
        <v>2</v>
      </c>
    </row>
    <row r="26" spans="1:10" ht="15">
      <c r="A26" s="11" t="s">
        <v>258</v>
      </c>
      <c r="B26" s="12">
        <f>47.97+53.61+52.84+53.17+59.85+46.16+56.24</f>
        <v>369.84000000000003</v>
      </c>
      <c r="C26" s="9">
        <v>7</v>
      </c>
      <c r="D26" s="65"/>
      <c r="E26" s="65"/>
      <c r="F26" s="65"/>
      <c r="G26" s="65"/>
      <c r="H26" s="9" t="s">
        <v>212</v>
      </c>
      <c r="I26" s="9">
        <f>45.88+54.19</f>
        <v>100.07</v>
      </c>
      <c r="J26" s="9">
        <v>2</v>
      </c>
    </row>
    <row r="27" spans="1:10" ht="15">
      <c r="A27" s="9" t="s">
        <v>218</v>
      </c>
      <c r="B27" s="9">
        <f>52.16+43.73+51.34+51.95+56.48+41.83+52.03</f>
        <v>349.52</v>
      </c>
      <c r="C27" s="9">
        <v>7</v>
      </c>
      <c r="D27" s="65"/>
      <c r="E27" s="65"/>
      <c r="F27" s="65"/>
      <c r="G27" s="65"/>
      <c r="H27" s="9" t="s">
        <v>150</v>
      </c>
      <c r="I27" s="9">
        <f>45.31+47.84</f>
        <v>93.15</v>
      </c>
      <c r="J27" s="9">
        <v>2</v>
      </c>
    </row>
    <row r="28" spans="1:10" ht="15">
      <c r="A28" s="9" t="s">
        <v>14</v>
      </c>
      <c r="B28" s="10">
        <f>44.71+41.32+50.73+51.11+39.03+46.11+46.78</f>
        <v>319.78999999999996</v>
      </c>
      <c r="C28" s="9">
        <v>7</v>
      </c>
      <c r="D28" s="65"/>
      <c r="E28" s="65"/>
      <c r="F28" s="65"/>
      <c r="G28" s="65"/>
      <c r="H28" s="9" t="s">
        <v>62</v>
      </c>
      <c r="I28" s="9">
        <f>47.84+44.35</f>
        <v>92.19</v>
      </c>
      <c r="J28" s="9">
        <v>2</v>
      </c>
    </row>
    <row r="29" spans="1:10" ht="15">
      <c r="A29" s="9" t="s">
        <v>42</v>
      </c>
      <c r="B29" s="10">
        <f>42.44+44.71+48.58+42.73+48.55+42.91+49.17</f>
        <v>319.09</v>
      </c>
      <c r="C29" s="9">
        <v>7</v>
      </c>
      <c r="D29" s="65"/>
      <c r="E29" s="65"/>
      <c r="F29" s="65"/>
      <c r="G29" s="65"/>
      <c r="H29" s="11" t="s">
        <v>145</v>
      </c>
      <c r="I29" s="12">
        <f>45.07+46.8</f>
        <v>91.87</v>
      </c>
      <c r="J29" s="9">
        <v>2</v>
      </c>
    </row>
    <row r="30" spans="1:10" ht="15">
      <c r="A30" s="11" t="s">
        <v>149</v>
      </c>
      <c r="B30" s="12">
        <f>44.93+41.62+44.06+41.53+48.51+40.3+45.11</f>
        <v>306.06</v>
      </c>
      <c r="C30" s="9">
        <v>7</v>
      </c>
      <c r="D30" s="65"/>
      <c r="E30" s="65"/>
      <c r="F30" s="65"/>
      <c r="G30" s="65"/>
      <c r="H30" s="9" t="s">
        <v>134</v>
      </c>
      <c r="I30" s="10">
        <f>43.11+47.61</f>
        <v>90.72</v>
      </c>
      <c r="J30" s="9">
        <v>2</v>
      </c>
    </row>
    <row r="31" spans="1:10" ht="15">
      <c r="A31" s="65"/>
      <c r="B31" s="65"/>
      <c r="C31" s="65"/>
      <c r="D31" s="65"/>
      <c r="E31" s="65"/>
      <c r="F31" s="65"/>
      <c r="G31" s="65"/>
      <c r="H31" s="9" t="s">
        <v>152</v>
      </c>
      <c r="I31" s="9">
        <f>43.96+43.69</f>
        <v>87.65</v>
      </c>
      <c r="J31" s="9">
        <v>2</v>
      </c>
    </row>
    <row r="32" spans="1:10" ht="15">
      <c r="A32" s="9" t="s">
        <v>12</v>
      </c>
      <c r="B32" s="10">
        <f>58.15+57.83+59.32+62.72+53.94</f>
        <v>291.96</v>
      </c>
      <c r="C32" s="9">
        <v>6</v>
      </c>
      <c r="D32" s="65"/>
      <c r="E32" s="65"/>
      <c r="F32" s="65"/>
      <c r="G32" s="65"/>
      <c r="H32" s="9" t="s">
        <v>61</v>
      </c>
      <c r="I32" s="9">
        <f>40.81+42.18</f>
        <v>82.99000000000001</v>
      </c>
      <c r="J32" s="9">
        <v>2</v>
      </c>
    </row>
    <row r="33" spans="1:10" ht="15">
      <c r="A33" s="65"/>
      <c r="B33" s="65"/>
      <c r="C33" s="65"/>
      <c r="D33" s="65"/>
      <c r="E33" s="65"/>
      <c r="F33" s="65"/>
      <c r="G33" s="65"/>
      <c r="H33" s="65"/>
      <c r="I33" s="65"/>
      <c r="J33" s="65"/>
    </row>
    <row r="34" spans="1:10" ht="15">
      <c r="A34" s="9" t="s">
        <v>22</v>
      </c>
      <c r="B34" s="13">
        <f>59.81+59.2+64.72+61.51+64.66</f>
        <v>309.9</v>
      </c>
      <c r="C34" s="9">
        <v>5</v>
      </c>
      <c r="D34" s="65"/>
      <c r="E34" s="65"/>
      <c r="F34" s="65"/>
      <c r="G34" s="65"/>
      <c r="H34" s="9" t="s">
        <v>176</v>
      </c>
      <c r="I34" s="13">
        <f>64.17</f>
        <v>64.17</v>
      </c>
      <c r="J34" s="9">
        <v>1</v>
      </c>
    </row>
    <row r="35" spans="1:10" ht="15">
      <c r="A35" s="9" t="s">
        <v>255</v>
      </c>
      <c r="B35" s="10">
        <f>61.5+59.74+59.14+61.29+60.58</f>
        <v>302.25</v>
      </c>
      <c r="C35" s="9">
        <v>5</v>
      </c>
      <c r="D35" s="65"/>
      <c r="E35" s="65"/>
      <c r="F35" s="65"/>
      <c r="G35" s="65"/>
      <c r="H35" s="9" t="s">
        <v>27</v>
      </c>
      <c r="I35" s="10">
        <f>60.67</f>
        <v>60.67</v>
      </c>
      <c r="J35" s="9">
        <v>1</v>
      </c>
    </row>
    <row r="36" spans="1:10" ht="15">
      <c r="A36" s="9" t="s">
        <v>23</v>
      </c>
      <c r="B36" s="13">
        <f>57.4+57.34+60.81+56.19+65.64</f>
        <v>297.38</v>
      </c>
      <c r="C36" s="9">
        <v>5</v>
      </c>
      <c r="D36" s="65"/>
      <c r="E36" s="65"/>
      <c r="F36" s="65"/>
      <c r="G36" s="65"/>
      <c r="H36" s="9" t="s">
        <v>179</v>
      </c>
      <c r="I36" s="9">
        <f>58.98</f>
        <v>58.98</v>
      </c>
      <c r="J36" s="9">
        <v>1</v>
      </c>
    </row>
    <row r="37" spans="1:10" ht="15">
      <c r="A37" s="9" t="s">
        <v>77</v>
      </c>
      <c r="B37" s="10">
        <f>49.09+52.62+43.89+55+57.03</f>
        <v>257.63</v>
      </c>
      <c r="C37" s="9">
        <v>5</v>
      </c>
      <c r="D37" s="65"/>
      <c r="E37" s="65"/>
      <c r="F37" s="65"/>
      <c r="G37" s="65"/>
      <c r="H37" s="9" t="s">
        <v>303</v>
      </c>
      <c r="I37" s="9">
        <f>57.15</f>
        <v>57.15</v>
      </c>
      <c r="J37" s="9">
        <v>1</v>
      </c>
    </row>
    <row r="38" spans="1:10" ht="15">
      <c r="A38" s="65"/>
      <c r="B38" s="65"/>
      <c r="C38" s="65"/>
      <c r="D38" s="65"/>
      <c r="E38" s="65"/>
      <c r="F38" s="65"/>
      <c r="G38" s="65"/>
      <c r="H38" s="9" t="s">
        <v>307</v>
      </c>
      <c r="I38" s="9">
        <f>56.6</f>
        <v>56.6</v>
      </c>
      <c r="J38" s="9">
        <v>1</v>
      </c>
    </row>
    <row r="39" spans="1:10" ht="15">
      <c r="A39" s="9" t="s">
        <v>126</v>
      </c>
      <c r="B39" s="10">
        <f>68.01+67.81+78.39+69.15</f>
        <v>283.36</v>
      </c>
      <c r="C39" s="9">
        <v>4</v>
      </c>
      <c r="D39" s="65"/>
      <c r="E39" s="65"/>
      <c r="F39" s="65"/>
      <c r="G39" s="65"/>
      <c r="H39" s="11" t="s">
        <v>130</v>
      </c>
      <c r="I39" s="12">
        <f>56.37</f>
        <v>56.37</v>
      </c>
      <c r="J39" s="9">
        <v>1</v>
      </c>
    </row>
    <row r="40" spans="1:10" ht="15">
      <c r="A40" s="9" t="s">
        <v>256</v>
      </c>
      <c r="B40" s="13">
        <f>64.62+63.15+64.18+75.73</f>
        <v>267.68</v>
      </c>
      <c r="C40" s="9">
        <v>4</v>
      </c>
      <c r="D40" s="65"/>
      <c r="E40" s="65"/>
      <c r="F40" s="65"/>
      <c r="G40" s="65"/>
      <c r="H40" s="9" t="s">
        <v>132</v>
      </c>
      <c r="I40" s="13">
        <f>53.46</f>
        <v>53.46</v>
      </c>
      <c r="J40" s="9">
        <v>1</v>
      </c>
    </row>
    <row r="41" spans="1:10" ht="15">
      <c r="A41" s="9" t="s">
        <v>257</v>
      </c>
      <c r="B41" s="10">
        <f>64.07+67.76+66.76+65.89</f>
        <v>264.47999999999996</v>
      </c>
      <c r="C41" s="9">
        <v>4</v>
      </c>
      <c r="D41" s="65"/>
      <c r="E41" s="65"/>
      <c r="F41" s="65"/>
      <c r="G41" s="65"/>
      <c r="H41" s="9" t="s">
        <v>312</v>
      </c>
      <c r="I41" s="9">
        <f>50.35</f>
        <v>50.35</v>
      </c>
      <c r="J41" s="9">
        <v>1</v>
      </c>
    </row>
    <row r="42" spans="1:10" ht="15">
      <c r="A42" s="9" t="s">
        <v>259</v>
      </c>
      <c r="B42" s="13">
        <f>59.01+60.31+60.99+50.36</f>
        <v>230.67000000000002</v>
      </c>
      <c r="C42" s="9">
        <v>4</v>
      </c>
      <c r="D42" s="65"/>
      <c r="E42" s="65"/>
      <c r="F42" s="65"/>
      <c r="G42" s="65"/>
      <c r="H42" s="9" t="s">
        <v>120</v>
      </c>
      <c r="I42" s="9">
        <f>48.29</f>
        <v>48.29</v>
      </c>
      <c r="J42" s="9">
        <v>1</v>
      </c>
    </row>
    <row r="43" spans="1:10" ht="15">
      <c r="A43" s="9" t="s">
        <v>30</v>
      </c>
      <c r="B43" s="13">
        <f>57.28+58.47+58.51+56.37</f>
        <v>230.63</v>
      </c>
      <c r="C43" s="9">
        <v>4</v>
      </c>
      <c r="D43" s="65"/>
      <c r="E43" s="65"/>
      <c r="F43" s="65"/>
      <c r="G43" s="65"/>
      <c r="H43" s="9" t="s">
        <v>98</v>
      </c>
      <c r="I43" s="9">
        <f>42.23</f>
        <v>42.23</v>
      </c>
      <c r="J43" s="9">
        <v>1</v>
      </c>
    </row>
    <row r="44" spans="1:10" ht="15">
      <c r="A44" s="9" t="s">
        <v>217</v>
      </c>
      <c r="B44" s="9">
        <f>49.21+54.16+53.38+62.78</f>
        <v>219.53</v>
      </c>
      <c r="C44" s="9">
        <v>4</v>
      </c>
      <c r="D44" s="65"/>
      <c r="E44" s="65"/>
      <c r="F44" s="65"/>
      <c r="G44" s="65"/>
      <c r="H44" s="9" t="s">
        <v>155</v>
      </c>
      <c r="I44" s="9">
        <f>41.44</f>
        <v>41.44</v>
      </c>
      <c r="J44" s="9">
        <v>1</v>
      </c>
    </row>
    <row r="45" spans="1:10" ht="15">
      <c r="A45" s="9" t="s">
        <v>219</v>
      </c>
      <c r="B45" s="8">
        <f>39.73+36.76+61.44+65.72</f>
        <v>203.65</v>
      </c>
      <c r="C45" s="9">
        <v>4</v>
      </c>
      <c r="D45" s="65"/>
      <c r="E45" s="65"/>
      <c r="F45" s="65"/>
      <c r="G45" s="65"/>
      <c r="H45" s="65"/>
      <c r="I45" s="65"/>
      <c r="J45" s="65"/>
    </row>
    <row r="46" spans="1:10" ht="15">
      <c r="A46" s="65"/>
      <c r="B46" s="65"/>
      <c r="C46" s="65"/>
      <c r="D46" s="65"/>
      <c r="E46" s="65"/>
      <c r="F46" s="65"/>
      <c r="G46" s="65"/>
      <c r="H46" s="65"/>
      <c r="I46" s="65"/>
      <c r="J46" s="65"/>
    </row>
    <row r="47" spans="1:10" ht="15">
      <c r="A47" s="81" t="s">
        <v>279</v>
      </c>
      <c r="B47" s="81"/>
      <c r="C47" s="81"/>
      <c r="D47" s="65"/>
      <c r="E47" s="65"/>
      <c r="F47" s="65"/>
      <c r="G47" s="65"/>
      <c r="H47" s="65"/>
      <c r="I47" s="65"/>
      <c r="J47" s="65"/>
    </row>
    <row r="48" spans="1:10" ht="15">
      <c r="A48" s="65"/>
      <c r="B48" s="65"/>
      <c r="C48" s="65"/>
      <c r="D48" s="65"/>
      <c r="E48" s="65"/>
      <c r="F48" s="65"/>
      <c r="G48" s="65"/>
      <c r="H48" s="65"/>
      <c r="I48" s="65"/>
      <c r="J48" s="65"/>
    </row>
    <row r="49" spans="1:10" ht="15">
      <c r="A49" s="65"/>
      <c r="B49" s="65"/>
      <c r="C49" s="65"/>
      <c r="D49" s="65"/>
      <c r="E49" s="65"/>
      <c r="F49" s="65"/>
      <c r="G49" s="65"/>
      <c r="H49" s="65"/>
      <c r="I49" s="65"/>
      <c r="J49" s="65"/>
    </row>
    <row r="50" spans="1:10" ht="15">
      <c r="A50" s="19"/>
      <c r="B50" s="59"/>
      <c r="C50" s="19"/>
      <c r="D50" s="19"/>
      <c r="E50" s="47"/>
      <c r="F50" s="47"/>
      <c r="G50" s="47"/>
      <c r="H50" s="47"/>
      <c r="I50" s="47"/>
      <c r="J50" s="47"/>
    </row>
    <row r="51" spans="1:10" ht="15">
      <c r="A51" s="19"/>
      <c r="B51" s="19"/>
      <c r="C51" s="19"/>
      <c r="D51" s="19"/>
      <c r="E51" s="47"/>
      <c r="F51" s="47"/>
      <c r="G51" s="47"/>
      <c r="H51" s="47"/>
      <c r="I51" s="47"/>
      <c r="J51" s="47"/>
    </row>
    <row r="52" spans="1:4" ht="15">
      <c r="A52" s="60"/>
      <c r="B52" s="60"/>
      <c r="C52" s="60"/>
      <c r="D52" s="60"/>
    </row>
    <row r="53" spans="1:4" ht="15">
      <c r="A53" s="60"/>
      <c r="B53" s="60"/>
      <c r="C53" s="60"/>
      <c r="D53" s="60"/>
    </row>
  </sheetData>
  <mergeCells count="8">
    <mergeCell ref="A47:C47"/>
    <mergeCell ref="A1:J1"/>
    <mergeCell ref="A3:A5"/>
    <mergeCell ref="B3:B5"/>
    <mergeCell ref="C3:C5"/>
    <mergeCell ref="H3:H5"/>
    <mergeCell ref="I3:I5"/>
    <mergeCell ref="J3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Shippy</dc:creator>
  <cp:keywords/>
  <dc:description/>
  <cp:lastModifiedBy>Shippy</cp:lastModifiedBy>
  <dcterms:created xsi:type="dcterms:W3CDTF">2016-05-17T18:06:35Z</dcterms:created>
  <dcterms:modified xsi:type="dcterms:W3CDTF">2019-07-11T10:07:13Z</dcterms:modified>
  <cp:category/>
  <cp:version/>
  <cp:contentType/>
  <cp:contentStatus/>
</cp:coreProperties>
</file>